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Einstellungen" sheetId="2" state="visible" r:id="rId4"/>
    <sheet name="Wettbuch" sheetId="3" state="visible" r:id="rId5"/>
    <sheet name="Auswertung" sheetId="4" state="visible" r:id="rId6"/>
  </sheets>
  <definedNames>
    <definedName function="false" hidden="true" localSheetId="2" name="_xlnm._FilterDatabase" vbProcedure="false">Wettbuch!$A$5:$R$505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6" authorId="0">
      <text>
        <r>
          <rPr>
            <sz val="10"/>
            <rFont val="Arial"/>
            <family val="2"/>
          </rPr>
          <t xml:space="preserve">Beispielzeile: einfach überschreiben oder leeren.</t>
        </r>
      </text>
    </comment>
    <comment ref="K5" authorId="0">
      <text>
        <r>
          <rPr>
            <sz val="10"/>
            <rFont val="Arial"/>
            <family val="2"/>
          </rPr>
          <t xml:space="preserve">Optional: Trag hier den Betrag ein, der tatsächlich gutgeschrieben wurde. Er hat Vorrang vor der Berechnung.</t>
        </r>
      </text>
    </comment>
    <comment ref="O5" authorId="0">
      <text>
        <r>
          <rPr>
            <sz val="10"/>
            <rFont val="Arial"/>
            <family val="2"/>
          </rPr>
          <t xml:space="preserve">Optional: Quote kurz vor Anpfiff. Daraus ergibt sich der Quotenvorteil.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8" authorId="0">
      <text>
        <r>
          <rPr>
            <sz val="10"/>
            <rFont val="Arial"/>
            <family val="2"/>
          </rPr>
          <t xml:space="preserve">Mehr als 1,5 Einheiten auf einer Wette sind ein Warnsignal.</t>
        </r>
      </text>
    </comment>
  </commentList>
</comments>
</file>

<file path=xl/sharedStrings.xml><?xml version="1.0" encoding="utf-8"?>
<sst xmlns="http://schemas.openxmlformats.org/spreadsheetml/2006/main" count="139" uniqueCount="123">
  <si>
    <t xml:space="preserve">Wettbuch Vorlage für dein Money Management</t>
  </si>
  <si>
    <t xml:space="preserve">Kostenlose Vorlage von wettbonus360.com</t>
  </si>
  <si>
    <t xml:space="preserve">So nutzt du die Vorlage</t>
  </si>
  <si>
    <t xml:space="preserve">1. Trag im Blatt „Einstellungen“ deine Startkasse und deine Einheit in Prozent ein. Wir empfehlen 1 bis 2 %.</t>
  </si>
  <si>
    <t xml:space="preserve">2. Hinterlege dort deine Anbieter und die Märkte, auf die du wettest. Sie erscheinen dann als Auswahl im Wettbuch.</t>
  </si>
  <si>
    <t xml:space="preserve">3. Notier im Blatt „Wettbuch“ jede Wette direkt nach dem Platzieren: Datum, Anbieter, Spiel, Markt, Quote und Einsatz.</t>
  </si>
  <si>
    <t xml:space="preserve">4. Wähle aus, wie dein Anbieter die Wettsteuer berechnet (keine, vom Einsatz oder vom Gewinn).</t>
  </si>
  <si>
    <t xml:space="preserve">5. Sobald die Wette entschieden ist, wählst du das Ergebnis. Rückfluss, Gewinn, Kassenstand und Verlustserie rechnen sich selbst.</t>
  </si>
  <si>
    <t xml:space="preserve">6. Im Blatt „Auswertung“ siehst du Yield, Trefferquote, Kassenstand, deine aktuelle Einheit und die Bilanz nach Monat, Anbieter und Markt.</t>
  </si>
  <si>
    <t xml:space="preserve">Farben</t>
  </si>
  <si>
    <t xml:space="preserve">Gelbe Felder mit blauer Schrift sind Eingabefelder. Graue Felder rechnen automatisch, bitte nicht überschreiben.</t>
  </si>
  <si>
    <t xml:space="preserve">Die erste Zeile im Wettbuch ist ein Beispiel. Du kannst sie einfach überschreiben oder die Eingabefelder der Zeile leeren.</t>
  </si>
  <si>
    <t xml:space="preserve">Wichtig zur Wettsteuer</t>
  </si>
  <si>
    <t xml:space="preserve">Jeder Anbieter rechnet die Steuer von 5,3 % etwas anders ab. Die Vorlage nutzt eine vereinfachte Rechnung. Weicht der Betrag auf deinem Wettschein ab,</t>
  </si>
  <si>
    <t xml:space="preserve">trag den tatsächlichen Rückfluss in die Spalte „Rückfluss tatsächlich“ ein. Dieser Wert hat dann immer Vorrang.</t>
  </si>
  <si>
    <t xml:space="preserve">Schlussquote und Quotenvorteil</t>
  </si>
  <si>
    <t xml:space="preserve">Wenn du kurz vor Anpfiff die Quote noch einmal nachschaust und einträgst, zeigt dir die Vorlage, ob du einen besseren Preis bekommen hast als der Markt am Ende.</t>
  </si>
  <si>
    <t xml:space="preserve">Liegt dieser Wert über viele Wetten im Plus, ist das ein gutes Zeichen für deine Tipps. Eine Garantie für Gewinne ist es nicht.</t>
  </si>
  <si>
    <t xml:space="preserve">Verantwortungsvoll wetten</t>
  </si>
  <si>
    <t xml:space="preserve">18+ | Glücksspiel kann süchtig machen. Wetten ist Unterhaltung und keine Einnahmequelle. Zahl nie Geld nach, um Verluste zurückzuholen.</t>
  </si>
  <si>
    <t xml:space="preserve">Hilfe bekommst du kostenlos und anonym beim BIÖG unter 0800 1 37 27 00 oder auf check-dein-spiel.de.</t>
  </si>
  <si>
    <t xml:space="preserve">Alle Infos zu Wettkasse, Einheit und Yield: www.wettbonus360.com/money-management/</t>
  </si>
  <si>
    <t xml:space="preserve">Einstellungen</t>
  </si>
  <si>
    <t xml:space="preserve">Deine Wettkasse</t>
  </si>
  <si>
    <t xml:space="preserve">Deine Anbieter</t>
  </si>
  <si>
    <t xml:space="preserve">Deine Märkte</t>
  </si>
  <si>
    <t xml:space="preserve">Startkasse</t>
  </si>
  <si>
    <t xml:space="preserve">Betrag, den du nur fürs Wetten nutzt</t>
  </si>
  <si>
    <t xml:space="preserve">Betano</t>
  </si>
  <si>
    <t xml:space="preserve">Über/Unter Tore</t>
  </si>
  <si>
    <t xml:space="preserve">Einheit in % der Kasse</t>
  </si>
  <si>
    <t xml:space="preserve">Empfehlung: 1 bis 2 %</t>
  </si>
  <si>
    <t xml:space="preserve">bet365</t>
  </si>
  <si>
    <t xml:space="preserve">Beide treffen</t>
  </si>
  <si>
    <t xml:space="preserve">Wettsteuer</t>
  </si>
  <si>
    <t xml:space="preserve">5,3 % in Deutschland</t>
  </si>
  <si>
    <t xml:space="preserve">bwin</t>
  </si>
  <si>
    <t xml:space="preserve">Sieg (1X2)</t>
  </si>
  <si>
    <t xml:space="preserve">Max. Wetten pro Tag</t>
  </si>
  <si>
    <t xml:space="preserve">Deine eigene Tagesgrenze</t>
  </si>
  <si>
    <t xml:space="preserve">Handicap</t>
  </si>
  <si>
    <t xml:space="preserve">Stopp ab Tagesverlust in % der Kasse</t>
  </si>
  <si>
    <t xml:space="preserve">Danach ist für heute Schluss</t>
  </si>
  <si>
    <t xml:space="preserve">Doppelte Chance</t>
  </si>
  <si>
    <t xml:space="preserve">Kombi</t>
  </si>
  <si>
    <t xml:space="preserve">Automatisch berechnet</t>
  </si>
  <si>
    <t xml:space="preserve">Systemwette</t>
  </si>
  <si>
    <t xml:space="preserve">Aktuelle Kasse</t>
  </si>
  <si>
    <t xml:space="preserve">Startkasse plus alle Gewinne und Verluste</t>
  </si>
  <si>
    <t xml:space="preserve">Livewette</t>
  </si>
  <si>
    <t xml:space="preserve">Einheit fest (auf Startkasse)</t>
  </si>
  <si>
    <t xml:space="preserve">Standardeinsatz beim festen Einsatz</t>
  </si>
  <si>
    <t xml:space="preserve">Einheit prozentual (auf aktuelle Kasse)</t>
  </si>
  <si>
    <t xml:space="preserve">Standardeinsatz, wenn du mit der Kasse mitgehst</t>
  </si>
  <si>
    <t xml:space="preserve">Verlustgrenze für heute</t>
  </si>
  <si>
    <t xml:space="preserve">Ist so viel weg, hörst du für heute auf</t>
  </si>
  <si>
    <t xml:space="preserve">Bis zu 10 Einträge, erscheinen als Auswahl im Wettbuch</t>
  </si>
  <si>
    <t xml:space="preserve">Wettbuch</t>
  </si>
  <si>
    <t xml:space="preserve">Gelb = Eingabe, grau = rechnet automatisch. Erste Zeile ist ein Beispiel.</t>
  </si>
  <si>
    <t xml:space="preserve">Aktuelle Kasse:</t>
  </si>
  <si>
    <t xml:space="preserve">Einheit fest:</t>
  </si>
  <si>
    <t xml:space="preserve">Datum</t>
  </si>
  <si>
    <t xml:space="preserve">Anbieter</t>
  </si>
  <si>
    <t xml:space="preserve">Sportart / Liga</t>
  </si>
  <si>
    <t xml:space="preserve">Spiel</t>
  </si>
  <si>
    <t xml:space="preserve">Markt</t>
  </si>
  <si>
    <t xml:space="preserve">Quote</t>
  </si>
  <si>
    <t xml:space="preserve">Einsatz</t>
  </si>
  <si>
    <t xml:space="preserve">Ergebnis</t>
  </si>
  <si>
    <t xml:space="preserve">Rückfluss berechnet</t>
  </si>
  <si>
    <t xml:space="preserve">Rückfluss tatsächlich</t>
  </si>
  <si>
    <t xml:space="preserve">Gewinn / Verlust</t>
  </si>
  <si>
    <t xml:space="preserve">Kassenstand</t>
  </si>
  <si>
    <t xml:space="preserve">Einheiten</t>
  </si>
  <si>
    <t xml:space="preserve">Schlussquote</t>
  </si>
  <si>
    <t xml:space="preserve">Quotenvorteil</t>
  </si>
  <si>
    <t xml:space="preserve">Begründung</t>
  </si>
  <si>
    <t xml:space="preserve">Verlustserie</t>
  </si>
  <si>
    <t xml:space="preserve">Bundesliga</t>
  </si>
  <si>
    <t xml:space="preserve">Beispiel: Team A gegen Team B</t>
  </si>
  <si>
    <t xml:space="preserve">Keine</t>
  </si>
  <si>
    <t xml:space="preserve">Gewonnen</t>
  </si>
  <si>
    <t xml:space="preserve">Beide Teams zuletzt mit vielen Torchancen</t>
  </si>
  <si>
    <t xml:space="preserve">Auswertung</t>
  </si>
  <si>
    <t xml:space="preserve">Kennzahlen</t>
  </si>
  <si>
    <t xml:space="preserve">Bilanz nach Monat</t>
  </si>
  <si>
    <t xml:space="preserve">Gespielte Wetten (entschieden)</t>
  </si>
  <si>
    <t xml:space="preserve">Jahr</t>
  </si>
  <si>
    <t xml:space="preserve">Davon gewonnen</t>
  </si>
  <si>
    <t xml:space="preserve">Monat</t>
  </si>
  <si>
    <t xml:space="preserve">Wetten</t>
  </si>
  <si>
    <t xml:space="preserve">Yield</t>
  </si>
  <si>
    <t xml:space="preserve">Trefferquote</t>
  </si>
  <si>
    <t xml:space="preserve">Januar</t>
  </si>
  <si>
    <t xml:space="preserve">Offene Wetten</t>
  </si>
  <si>
    <t xml:space="preserve">Februar</t>
  </si>
  <si>
    <t xml:space="preserve">Summe Einsätze</t>
  </si>
  <si>
    <t xml:space="preserve">März</t>
  </si>
  <si>
    <t xml:space="preserve">Summe Rückfluss</t>
  </si>
  <si>
    <t xml:space="preserve">April</t>
  </si>
  <si>
    <t xml:space="preserve">Mai</t>
  </si>
  <si>
    <t xml:space="preserve">Yield (Gewinn durch Einsatz)</t>
  </si>
  <si>
    <t xml:space="preserve">Juni</t>
  </si>
  <si>
    <t xml:space="preserve">ROI auf die Startkasse</t>
  </si>
  <si>
    <t xml:space="preserve">Juli</t>
  </si>
  <si>
    <t xml:space="preserve">Durchschnittsquote</t>
  </si>
  <si>
    <t xml:space="preserve">August</t>
  </si>
  <si>
    <t xml:space="preserve">September</t>
  </si>
  <si>
    <t xml:space="preserve">Einheit fest / prozentual</t>
  </si>
  <si>
    <t xml:space="preserve">Oktober</t>
  </si>
  <si>
    <t xml:space="preserve">Längste Verlustserie</t>
  </si>
  <si>
    <t xml:space="preserve">November</t>
  </si>
  <si>
    <t xml:space="preserve">Ø Quotenvorteil zur Schlussquote</t>
  </si>
  <si>
    <t xml:space="preserve">Dezember</t>
  </si>
  <si>
    <t xml:space="preserve">Größter Einsatz in Einheiten</t>
  </si>
  <si>
    <t xml:space="preserve">Check für heute</t>
  </si>
  <si>
    <t xml:space="preserve">Bilanz nach Anbieter</t>
  </si>
  <si>
    <t xml:space="preserve">Bilanz nach Markt</t>
  </si>
  <si>
    <t xml:space="preserve">Wetten heute</t>
  </si>
  <si>
    <t xml:space="preserve">Name</t>
  </si>
  <si>
    <t xml:space="preserve">Ergebnis heute</t>
  </si>
  <si>
    <t xml:space="preserve">Status</t>
  </si>
  <si>
    <t xml:space="preserve">Hinweis: Wetten ist Unterhaltung. 18+ | Hilfe: BIÖG 0800 1 37 27 00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</si>
</sst>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.00&quot; €&quot;;\-#,##0.00&quot; €&quot;;\-"/>
    <numFmt numFmtId="166" formatCode="0.0%"/>
    <numFmt numFmtId="167" formatCode="0"/>
    <numFmt numFmtId="168" formatCode="0%"/>
    <numFmt numFmtId="169" formatCode="dd\.mm\.yyyy"/>
    <numFmt numFmtId="170" formatCode="0.00"/>
    <numFmt numFmtId="171" formatCode="0.0"/>
    <numFmt numFmtId="172" formatCode="0.0%;\-0.0%;\-"/>
    <numFmt numFmtId="173" formatCode="General"/>
    <numFmt numFmtId="174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DC2626"/>
      <name val="Arial"/>
      <family val="0"/>
      <charset val="1"/>
    </font>
    <font>
      <sz val="9"/>
      <color rgb="FF6B7280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59D"/>
        <bgColor rgb="FFFEE2E2"/>
      </patternFill>
    </fill>
    <fill>
      <patternFill patternType="solid">
        <fgColor rgb="FFF3F4F6"/>
        <bgColor rgb="FFFFFFFF"/>
      </patternFill>
    </fill>
    <fill>
      <patternFill patternType="solid">
        <fgColor rgb="FFDC2626"/>
        <bgColor rgb="FF99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DC2626"/>
          <bgColor rgb="FF000000"/>
        </patternFill>
      </fill>
    </dxf>
    <dxf>
      <fill>
        <patternFill patternType="solid">
          <fgColor rgb="FFFFF59D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3F4F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DCFCE7"/>
          <bgColor rgb="FF000000"/>
        </patternFill>
      </fill>
    </dxf>
    <dxf>
      <fill>
        <patternFill>
          <bgColor rgb="FFDCFCE7"/>
        </patternFill>
      </fill>
    </dxf>
    <dxf>
      <fill>
        <patternFill>
          <bgColor rgb="FFFEE2E2"/>
        </patternFill>
      </fill>
    </dxf>
  </dxf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4F6"/>
      <rgbColor rgb="FFDCFCE7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26.85" hidden="false" customHeight="false" outlineLevel="0" collapsed="false">
      <c r="A9" s="3" t="s">
        <v>7</v>
      </c>
    </row>
    <row r="10" customFormat="false" ht="26.8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3" t="s">
        <v>10</v>
      </c>
    </row>
    <row r="14" customFormat="false" ht="26.8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4" t="s">
        <v>12</v>
      </c>
    </row>
    <row r="17" customFormat="false" ht="26.8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3" t="s">
        <v>14</v>
      </c>
    </row>
    <row r="19" customFormat="false" ht="15" hidden="false" customHeight="false" outlineLevel="0" collapsed="false">
      <c r="A19" s="3"/>
    </row>
    <row r="20" customFormat="false" ht="15" hidden="false" customHeight="false" outlineLevel="0" collapsed="false">
      <c r="A20" s="4" t="s">
        <v>15</v>
      </c>
    </row>
    <row r="21" customFormat="false" ht="26.85" hidden="false" customHeight="false" outlineLevel="0" collapsed="false">
      <c r="A21" s="3" t="s">
        <v>16</v>
      </c>
    </row>
    <row r="22" customFormat="false" ht="26.85" hidden="false" customHeight="false" outlineLevel="0" collapsed="false">
      <c r="A22" s="3" t="s">
        <v>17</v>
      </c>
    </row>
    <row r="23" customFormat="false" ht="15" hidden="false" customHeight="false" outlineLevel="0" collapsed="false">
      <c r="A23" s="3"/>
    </row>
    <row r="24" customFormat="false" ht="15" hidden="false" customHeight="false" outlineLevel="0" collapsed="false">
      <c r="A24" s="4" t="s">
        <v>18</v>
      </c>
    </row>
    <row r="25" customFormat="false" ht="26.85" hidden="false" customHeight="false" outlineLevel="0" collapsed="false">
      <c r="A25" s="3" t="s">
        <v>19</v>
      </c>
    </row>
    <row r="26" customFormat="false" ht="15" hidden="false" customHeight="false" outlineLevel="0" collapsed="false">
      <c r="A26" s="3" t="s">
        <v>20</v>
      </c>
    </row>
    <row r="27" customFormat="false" ht="15" hidden="false" customHeight="false" outlineLevel="0" collapsed="false">
      <c r="A27" s="3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6"/>
    <col collapsed="false" customWidth="true" hidden="false" outlineLevel="0" max="3" min="3" style="0" width="42"/>
    <col collapsed="false" customWidth="true" hidden="false" outlineLevel="0" max="4" min="4" style="0" width="3"/>
    <col collapsed="false" customWidth="true" hidden="false" outlineLevel="0" max="5" min="5" style="0" width="22"/>
    <col collapsed="false" customWidth="true" hidden="false" outlineLevel="0" max="6" min="6" style="0" width="3"/>
    <col collapsed="false" customWidth="true" hidden="false" outlineLevel="0" max="7" min="7" style="0" width="22"/>
  </cols>
  <sheetData>
    <row r="1" customFormat="false" ht="19.7" hidden="false" customHeight="false" outlineLevel="0" collapsed="false">
      <c r="A1" s="5" t="s">
        <v>22</v>
      </c>
    </row>
    <row r="3" customFormat="false" ht="15" hidden="false" customHeight="false" outlineLevel="0" collapsed="false">
      <c r="A3" s="6" t="s">
        <v>23</v>
      </c>
      <c r="E3" s="6" t="s">
        <v>24</v>
      </c>
      <c r="G3" s="6" t="s">
        <v>25</v>
      </c>
    </row>
    <row r="4" customFormat="false" ht="15" hidden="false" customHeight="false" outlineLevel="0" collapsed="false">
      <c r="A4" s="7" t="s">
        <v>26</v>
      </c>
      <c r="B4" s="8" t="n">
        <v>200</v>
      </c>
      <c r="C4" s="9" t="s">
        <v>27</v>
      </c>
      <c r="E4" s="10" t="s">
        <v>28</v>
      </c>
      <c r="G4" s="10" t="s">
        <v>29</v>
      </c>
    </row>
    <row r="5" customFormat="false" ht="15" hidden="false" customHeight="false" outlineLevel="0" collapsed="false">
      <c r="A5" s="7" t="s">
        <v>30</v>
      </c>
      <c r="B5" s="11" t="n">
        <v>0.02</v>
      </c>
      <c r="C5" s="9" t="s">
        <v>31</v>
      </c>
      <c r="E5" s="10" t="s">
        <v>32</v>
      </c>
      <c r="G5" s="10" t="s">
        <v>33</v>
      </c>
    </row>
    <row r="6" customFormat="false" ht="15" hidden="false" customHeight="false" outlineLevel="0" collapsed="false">
      <c r="A6" s="7" t="s">
        <v>34</v>
      </c>
      <c r="B6" s="11" t="n">
        <v>0.053</v>
      </c>
      <c r="C6" s="9" t="s">
        <v>35</v>
      </c>
      <c r="E6" s="10" t="s">
        <v>36</v>
      </c>
      <c r="G6" s="10" t="s">
        <v>37</v>
      </c>
    </row>
    <row r="7" customFormat="false" ht="15" hidden="false" customHeight="false" outlineLevel="0" collapsed="false">
      <c r="A7" s="7" t="s">
        <v>38</v>
      </c>
      <c r="B7" s="12" t="n">
        <v>5</v>
      </c>
      <c r="C7" s="9" t="s">
        <v>39</v>
      </c>
      <c r="E7" s="10"/>
      <c r="G7" s="10" t="s">
        <v>40</v>
      </c>
    </row>
    <row r="8" customFormat="false" ht="15" hidden="false" customHeight="false" outlineLevel="0" collapsed="false">
      <c r="A8" s="7" t="s">
        <v>41</v>
      </c>
      <c r="B8" s="13" t="n">
        <v>0.1</v>
      </c>
      <c r="C8" s="9" t="s">
        <v>42</v>
      </c>
      <c r="E8" s="10"/>
      <c r="G8" s="10" t="s">
        <v>43</v>
      </c>
    </row>
    <row r="9" customFormat="false" ht="15" hidden="false" customHeight="false" outlineLevel="0" collapsed="false">
      <c r="E9" s="10"/>
      <c r="G9" s="10" t="s">
        <v>44</v>
      </c>
    </row>
    <row r="10" customFormat="false" ht="15" hidden="false" customHeight="false" outlineLevel="0" collapsed="false">
      <c r="A10" s="6" t="s">
        <v>45</v>
      </c>
      <c r="E10" s="10"/>
      <c r="G10" s="10" t="s">
        <v>46</v>
      </c>
    </row>
    <row r="11" customFormat="false" ht="15" hidden="false" customHeight="false" outlineLevel="0" collapsed="false">
      <c r="A11" s="7" t="s">
        <v>47</v>
      </c>
      <c r="B11" s="14" t="n">
        <f aca="false">B4+SUM(Wettbuch!L6:L505)</f>
        <v>204.2</v>
      </c>
      <c r="C11" s="9" t="s">
        <v>48</v>
      </c>
      <c r="E11" s="10"/>
      <c r="G11" s="10" t="s">
        <v>49</v>
      </c>
    </row>
    <row r="12" customFormat="false" ht="15" hidden="false" customHeight="false" outlineLevel="0" collapsed="false">
      <c r="A12" s="7" t="s">
        <v>50</v>
      </c>
      <c r="B12" s="14" t="n">
        <f aca="false">ROUND(B4*B5,2)</f>
        <v>4</v>
      </c>
      <c r="C12" s="9" t="s">
        <v>51</v>
      </c>
      <c r="E12" s="10"/>
      <c r="G12" s="10"/>
    </row>
    <row r="13" customFormat="false" ht="15" hidden="false" customHeight="false" outlineLevel="0" collapsed="false">
      <c r="A13" s="7" t="s">
        <v>52</v>
      </c>
      <c r="B13" s="14" t="n">
        <f aca="false">ROUND(B11*B5,2)</f>
        <v>4.08</v>
      </c>
      <c r="C13" s="9" t="s">
        <v>53</v>
      </c>
      <c r="E13" s="10"/>
      <c r="G13" s="10"/>
    </row>
    <row r="14" customFormat="false" ht="15" hidden="false" customHeight="false" outlineLevel="0" collapsed="false">
      <c r="A14" s="7" t="s">
        <v>54</v>
      </c>
      <c r="B14" s="14" t="n">
        <f aca="false">ROUND(B11*B8,2)</f>
        <v>20.42</v>
      </c>
      <c r="C14" s="9" t="s">
        <v>55</v>
      </c>
    </row>
    <row r="15" customFormat="false" ht="15" hidden="false" customHeight="false" outlineLevel="0" collapsed="false">
      <c r="E15" s="9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26"/>
    <col collapsed="false" customWidth="true" hidden="false" outlineLevel="0" max="5" min="5" style="0" width="18"/>
    <col collapsed="false" customWidth="true" hidden="false" outlineLevel="0" max="6" min="6" style="0" width="8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3" min="10" style="0" width="13"/>
    <col collapsed="false" customWidth="true" hidden="false" outlineLevel="0" max="14" min="14" style="0" width="10"/>
    <col collapsed="false" customWidth="true" hidden="false" outlineLevel="0" max="15" min="15" style="0" width="11"/>
    <col collapsed="false" customWidth="true" hidden="false" outlineLevel="0" max="16" min="16" style="0" width="12"/>
    <col collapsed="false" customWidth="true" hidden="false" outlineLevel="0" max="17" min="17" style="0" width="36"/>
    <col collapsed="false" customWidth="true" hidden="false" outlineLevel="0" max="18" min="18" style="0" width="11"/>
  </cols>
  <sheetData>
    <row r="1" customFormat="false" ht="19.7" hidden="false" customHeight="false" outlineLevel="0" collapsed="false">
      <c r="A1" s="5" t="s">
        <v>57</v>
      </c>
    </row>
    <row r="2" customFormat="false" ht="15" hidden="false" customHeight="false" outlineLevel="0" collapsed="false">
      <c r="A2" s="9" t="s">
        <v>58</v>
      </c>
    </row>
    <row r="3" customFormat="false" ht="15" hidden="false" customHeight="false" outlineLevel="0" collapsed="false">
      <c r="A3" s="6" t="s">
        <v>59</v>
      </c>
      <c r="C3" s="15" t="n">
        <f aca="false">Einstellungen!B11</f>
        <v>204.2</v>
      </c>
      <c r="E3" s="6" t="s">
        <v>60</v>
      </c>
      <c r="F3" s="15" t="n">
        <f aca="false">Einstellungen!B12</f>
        <v>4</v>
      </c>
    </row>
    <row r="5" customFormat="false" ht="31.5" hidden="false" customHeight="true" outlineLevel="0" collapsed="false">
      <c r="A5" s="16" t="s">
        <v>61</v>
      </c>
      <c r="B5" s="16" t="s">
        <v>62</v>
      </c>
      <c r="C5" s="16" t="s">
        <v>63</v>
      </c>
      <c r="D5" s="16" t="s">
        <v>64</v>
      </c>
      <c r="E5" s="16" t="s">
        <v>65</v>
      </c>
      <c r="F5" s="16" t="s">
        <v>66</v>
      </c>
      <c r="G5" s="16" t="s">
        <v>67</v>
      </c>
      <c r="H5" s="16" t="s">
        <v>34</v>
      </c>
      <c r="I5" s="16" t="s">
        <v>68</v>
      </c>
      <c r="J5" s="16" t="s">
        <v>69</v>
      </c>
      <c r="K5" s="16" t="s">
        <v>70</v>
      </c>
      <c r="L5" s="16" t="s">
        <v>71</v>
      </c>
      <c r="M5" s="16" t="s">
        <v>72</v>
      </c>
      <c r="N5" s="16" t="s">
        <v>73</v>
      </c>
      <c r="O5" s="16" t="s">
        <v>74</v>
      </c>
      <c r="P5" s="16" t="s">
        <v>75</v>
      </c>
      <c r="Q5" s="16" t="s">
        <v>76</v>
      </c>
      <c r="R5" s="16" t="s">
        <v>77</v>
      </c>
    </row>
    <row r="6" customFormat="false" ht="15" hidden="false" customHeight="false" outlineLevel="0" collapsed="false">
      <c r="A6" s="17" t="n">
        <v>46313</v>
      </c>
      <c r="B6" s="10" t="s">
        <v>28</v>
      </c>
      <c r="C6" s="10" t="s">
        <v>78</v>
      </c>
      <c r="D6" s="10" t="s">
        <v>79</v>
      </c>
      <c r="E6" s="10" t="s">
        <v>29</v>
      </c>
      <c r="F6" s="18" t="n">
        <v>2.05</v>
      </c>
      <c r="G6" s="8" t="n">
        <v>4</v>
      </c>
      <c r="H6" s="10" t="s">
        <v>80</v>
      </c>
      <c r="I6" s="10" t="s">
        <v>81</v>
      </c>
      <c r="J6" s="19" t="n">
        <f aca="false">IF(OR(I6="",G6=""),"",IF(I6="Verloren",0,IF(I6="Storniert",G6,IF(H6="Vom Einsatz",ROUND(G6*(1-Einstellungen!$B$6)*F6,2),IF(H6="Vom Gewinn",ROUND(G6+(G6*F6-G6)*(1-Einstellungen!$B$6),2),ROUND(G6*F6,2))))))</f>
        <v>8.2</v>
      </c>
      <c r="K6" s="8"/>
      <c r="L6" s="19" t="n">
        <f aca="false">IF(J6="","",IF(K6&lt;&gt;"",K6,J6)-G6)</f>
        <v>4.2</v>
      </c>
      <c r="M6" s="19" t="n">
        <f aca="false">IF(L6="","",Einstellungen!$B$4+SUM($L$6:L6))</f>
        <v>204.2</v>
      </c>
      <c r="N6" s="20" t="n">
        <f aca="false">IF(G6="","",IF(Einstellungen!$B$12&gt;0,G6/Einstellungen!$B$12,""))</f>
        <v>1</v>
      </c>
      <c r="O6" s="18" t="n">
        <v>1.95</v>
      </c>
      <c r="P6" s="21" t="n">
        <f aca="false">IF(OR(O6="",F6=""),"",F6/O6-1)</f>
        <v>0.0512820512820513</v>
      </c>
      <c r="Q6" s="10" t="s">
        <v>82</v>
      </c>
      <c r="R6" s="22" t="n">
        <f aca="false">IF(I6="Verloren",N(R5)+1,IF(I6="Storniert",N(R5),IF(I6="","",0)))</f>
        <v>0</v>
      </c>
    </row>
    <row r="7" customFormat="false" ht="15" hidden="false" customHeight="false" outlineLevel="0" collapsed="false">
      <c r="A7" s="17"/>
      <c r="B7" s="10"/>
      <c r="C7" s="10"/>
      <c r="D7" s="10"/>
      <c r="E7" s="10"/>
      <c r="F7" s="18"/>
      <c r="G7" s="8"/>
      <c r="H7" s="10"/>
      <c r="I7" s="10"/>
      <c r="J7" s="19" t="str">
        <f aca="false">IF(OR(I7="",G7=""),"",IF(I7="Verloren",0,IF(I7="Storniert",G7,IF(H7="Vom Einsatz",ROUND(G7*(1-Einstellungen!$B$6)*F7,2),IF(H7="Vom Gewinn",ROUND(G7+(G7*F7-G7)*(1-Einstellungen!$B$6),2),ROUND(G7*F7,2))))))</f>
        <v/>
      </c>
      <c r="K7" s="8"/>
      <c r="L7" s="19" t="str">
        <f aca="false">IF(J7="","",IF(K7&lt;&gt;"",K7,J7)-G7)</f>
        <v/>
      </c>
      <c r="M7" s="19" t="str">
        <f aca="false">IF(L7="","",Einstellungen!$B$4+SUM($L$6:L7))</f>
        <v/>
      </c>
      <c r="N7" s="20" t="str">
        <f aca="false">IF(G7="","",IF(Einstellungen!$B$12&gt;0,G7/Einstellungen!$B$12,""))</f>
        <v/>
      </c>
      <c r="O7" s="18"/>
      <c r="P7" s="21" t="str">
        <f aca="false">IF(OR(O7="",F7=""),"",F7/O7-1)</f>
        <v/>
      </c>
      <c r="Q7" s="10"/>
      <c r="R7" s="22" t="str">
        <f aca="false">IF(I7="Verloren",N(R6)+1,IF(I7="Storniert",N(R6),IF(I7="","",0)))</f>
        <v/>
      </c>
    </row>
    <row r="8" customFormat="false" ht="15" hidden="false" customHeight="false" outlineLevel="0" collapsed="false">
      <c r="A8" s="17"/>
      <c r="B8" s="10"/>
      <c r="C8" s="10"/>
      <c r="D8" s="10"/>
      <c r="E8" s="10"/>
      <c r="F8" s="18"/>
      <c r="G8" s="8"/>
      <c r="H8" s="10"/>
      <c r="I8" s="10"/>
      <c r="J8" s="19" t="str">
        <f aca="false">IF(OR(I8="",G8=""),"",IF(I8="Verloren",0,IF(I8="Storniert",G8,IF(H8="Vom Einsatz",ROUND(G8*(1-Einstellungen!$B$6)*F8,2),IF(H8="Vom Gewinn",ROUND(G8+(G8*F8-G8)*(1-Einstellungen!$B$6),2),ROUND(G8*F8,2))))))</f>
        <v/>
      </c>
      <c r="K8" s="8"/>
      <c r="L8" s="19" t="str">
        <f aca="false">IF(J8="","",IF(K8&lt;&gt;"",K8,J8)-G8)</f>
        <v/>
      </c>
      <c r="M8" s="19" t="str">
        <f aca="false">IF(L8="","",Einstellungen!$B$4+SUM($L$6:L8))</f>
        <v/>
      </c>
      <c r="N8" s="20" t="str">
        <f aca="false">IF(G8="","",IF(Einstellungen!$B$12&gt;0,G8/Einstellungen!$B$12,""))</f>
        <v/>
      </c>
      <c r="O8" s="18"/>
      <c r="P8" s="21" t="str">
        <f aca="false">IF(OR(O8="",F8=""),"",F8/O8-1)</f>
        <v/>
      </c>
      <c r="Q8" s="10"/>
      <c r="R8" s="22" t="str">
        <f aca="false">IF(I8="Verloren",N(R7)+1,IF(I8="Storniert",N(R7),IF(I8="","",0)))</f>
        <v/>
      </c>
    </row>
    <row r="9" customFormat="false" ht="15" hidden="false" customHeight="false" outlineLevel="0" collapsed="false">
      <c r="A9" s="17"/>
      <c r="B9" s="10"/>
      <c r="C9" s="10"/>
      <c r="D9" s="10"/>
      <c r="E9" s="10"/>
      <c r="F9" s="18"/>
      <c r="G9" s="8"/>
      <c r="H9" s="10"/>
      <c r="I9" s="10"/>
      <c r="J9" s="19" t="str">
        <f aca="false">IF(OR(I9="",G9=""),"",IF(I9="Verloren",0,IF(I9="Storniert",G9,IF(H9="Vom Einsatz",ROUND(G9*(1-Einstellungen!$B$6)*F9,2),IF(H9="Vom Gewinn",ROUND(G9+(G9*F9-G9)*(1-Einstellungen!$B$6),2),ROUND(G9*F9,2))))))</f>
        <v/>
      </c>
      <c r="K9" s="8"/>
      <c r="L9" s="19" t="str">
        <f aca="false">IF(J9="","",IF(K9&lt;&gt;"",K9,J9)-G9)</f>
        <v/>
      </c>
      <c r="M9" s="19" t="str">
        <f aca="false">IF(L9="","",Einstellungen!$B$4+SUM($L$6:L9))</f>
        <v/>
      </c>
      <c r="N9" s="20" t="str">
        <f aca="false">IF(G9="","",IF(Einstellungen!$B$12&gt;0,G9/Einstellungen!$B$12,""))</f>
        <v/>
      </c>
      <c r="O9" s="18"/>
      <c r="P9" s="21" t="str">
        <f aca="false">IF(OR(O9="",F9=""),"",F9/O9-1)</f>
        <v/>
      </c>
      <c r="Q9" s="10"/>
      <c r="R9" s="22" t="str">
        <f aca="false">IF(I9="Verloren",N(R8)+1,IF(I9="Storniert",N(R8),IF(I9="","",0)))</f>
        <v/>
      </c>
    </row>
    <row r="10" customFormat="false" ht="15" hidden="false" customHeight="false" outlineLevel="0" collapsed="false">
      <c r="A10" s="17"/>
      <c r="B10" s="10"/>
      <c r="C10" s="10"/>
      <c r="D10" s="10"/>
      <c r="E10" s="10"/>
      <c r="F10" s="18"/>
      <c r="G10" s="8"/>
      <c r="H10" s="10"/>
      <c r="I10" s="10"/>
      <c r="J10" s="19" t="str">
        <f aca="false">IF(OR(I10="",G10=""),"",IF(I10="Verloren",0,IF(I10="Storniert",G10,IF(H10="Vom Einsatz",ROUND(G10*(1-Einstellungen!$B$6)*F10,2),IF(H10="Vom Gewinn",ROUND(G10+(G10*F10-G10)*(1-Einstellungen!$B$6),2),ROUND(G10*F10,2))))))</f>
        <v/>
      </c>
      <c r="K10" s="8"/>
      <c r="L10" s="19" t="str">
        <f aca="false">IF(J10="","",IF(K10&lt;&gt;"",K10,J10)-G10)</f>
        <v/>
      </c>
      <c r="M10" s="19" t="str">
        <f aca="false">IF(L10="","",Einstellungen!$B$4+SUM($L$6:L10))</f>
        <v/>
      </c>
      <c r="N10" s="20" t="str">
        <f aca="false">IF(G10="","",IF(Einstellungen!$B$12&gt;0,G10/Einstellungen!$B$12,""))</f>
        <v/>
      </c>
      <c r="O10" s="18"/>
      <c r="P10" s="21" t="str">
        <f aca="false">IF(OR(O10="",F10=""),"",F10/O10-1)</f>
        <v/>
      </c>
      <c r="Q10" s="10"/>
      <c r="R10" s="22" t="str">
        <f aca="false">IF(I10="Verloren",N(R9)+1,IF(I10="Storniert",N(R9),IF(I10="","",0)))</f>
        <v/>
      </c>
    </row>
    <row r="11" customFormat="false" ht="15" hidden="false" customHeight="false" outlineLevel="0" collapsed="false">
      <c r="A11" s="17"/>
      <c r="B11" s="10"/>
      <c r="C11" s="10"/>
      <c r="D11" s="10"/>
      <c r="E11" s="10"/>
      <c r="F11" s="18"/>
      <c r="G11" s="8"/>
      <c r="H11" s="10"/>
      <c r="I11" s="10"/>
      <c r="J11" s="19" t="str">
        <f aca="false">IF(OR(I11="",G11=""),"",IF(I11="Verloren",0,IF(I11="Storniert",G11,IF(H11="Vom Einsatz",ROUND(G11*(1-Einstellungen!$B$6)*F11,2),IF(H11="Vom Gewinn",ROUND(G11+(G11*F11-G11)*(1-Einstellungen!$B$6),2),ROUND(G11*F11,2))))))</f>
        <v/>
      </c>
      <c r="K11" s="8"/>
      <c r="L11" s="19" t="str">
        <f aca="false">IF(J11="","",IF(K11&lt;&gt;"",K11,J11)-G11)</f>
        <v/>
      </c>
      <c r="M11" s="19" t="str">
        <f aca="false">IF(L11="","",Einstellungen!$B$4+SUM($L$6:L11))</f>
        <v/>
      </c>
      <c r="N11" s="20" t="str">
        <f aca="false">IF(G11="","",IF(Einstellungen!$B$12&gt;0,G11/Einstellungen!$B$12,""))</f>
        <v/>
      </c>
      <c r="O11" s="18"/>
      <c r="P11" s="21" t="str">
        <f aca="false">IF(OR(O11="",F11=""),"",F11/O11-1)</f>
        <v/>
      </c>
      <c r="Q11" s="10"/>
      <c r="R11" s="22" t="str">
        <f aca="false">IF(I11="Verloren",N(R10)+1,IF(I11="Storniert",N(R10),IF(I11="","",0)))</f>
        <v/>
      </c>
    </row>
    <row r="12" customFormat="false" ht="15" hidden="false" customHeight="false" outlineLevel="0" collapsed="false">
      <c r="A12" s="17"/>
      <c r="B12" s="10"/>
      <c r="C12" s="10"/>
      <c r="D12" s="10"/>
      <c r="E12" s="10"/>
      <c r="F12" s="18"/>
      <c r="G12" s="8"/>
      <c r="H12" s="10"/>
      <c r="I12" s="10"/>
      <c r="J12" s="19" t="str">
        <f aca="false">IF(OR(I12="",G12=""),"",IF(I12="Verloren",0,IF(I12="Storniert",G12,IF(H12="Vom Einsatz",ROUND(G12*(1-Einstellungen!$B$6)*F12,2),IF(H12="Vom Gewinn",ROUND(G12+(G12*F12-G12)*(1-Einstellungen!$B$6),2),ROUND(G12*F12,2))))))</f>
        <v/>
      </c>
      <c r="K12" s="8"/>
      <c r="L12" s="19" t="str">
        <f aca="false">IF(J12="","",IF(K12&lt;&gt;"",K12,J12)-G12)</f>
        <v/>
      </c>
      <c r="M12" s="19" t="str">
        <f aca="false">IF(L12="","",Einstellungen!$B$4+SUM($L$6:L12))</f>
        <v/>
      </c>
      <c r="N12" s="20" t="str">
        <f aca="false">IF(G12="","",IF(Einstellungen!$B$12&gt;0,G12/Einstellungen!$B$12,""))</f>
        <v/>
      </c>
      <c r="O12" s="18"/>
      <c r="P12" s="21" t="str">
        <f aca="false">IF(OR(O12="",F12=""),"",F12/O12-1)</f>
        <v/>
      </c>
      <c r="Q12" s="10"/>
      <c r="R12" s="22" t="str">
        <f aca="false">IF(I12="Verloren",N(R11)+1,IF(I12="Storniert",N(R11),IF(I12="","",0)))</f>
        <v/>
      </c>
    </row>
    <row r="13" customFormat="false" ht="15" hidden="false" customHeight="false" outlineLevel="0" collapsed="false">
      <c r="A13" s="17"/>
      <c r="B13" s="10"/>
      <c r="C13" s="10"/>
      <c r="D13" s="10"/>
      <c r="E13" s="10"/>
      <c r="F13" s="18"/>
      <c r="G13" s="8"/>
      <c r="H13" s="10"/>
      <c r="I13" s="10"/>
      <c r="J13" s="19" t="str">
        <f aca="false">IF(OR(I13="",G13=""),"",IF(I13="Verloren",0,IF(I13="Storniert",G13,IF(H13="Vom Einsatz",ROUND(G13*(1-Einstellungen!$B$6)*F13,2),IF(H13="Vom Gewinn",ROUND(G13+(G13*F13-G13)*(1-Einstellungen!$B$6),2),ROUND(G13*F13,2))))))</f>
        <v/>
      </c>
      <c r="K13" s="8"/>
      <c r="L13" s="19" t="str">
        <f aca="false">IF(J13="","",IF(K13&lt;&gt;"",K13,J13)-G13)</f>
        <v/>
      </c>
      <c r="M13" s="19" t="str">
        <f aca="false">IF(L13="","",Einstellungen!$B$4+SUM($L$6:L13))</f>
        <v/>
      </c>
      <c r="N13" s="20" t="str">
        <f aca="false">IF(G13="","",IF(Einstellungen!$B$12&gt;0,G13/Einstellungen!$B$12,""))</f>
        <v/>
      </c>
      <c r="O13" s="18"/>
      <c r="P13" s="21" t="str">
        <f aca="false">IF(OR(O13="",F13=""),"",F13/O13-1)</f>
        <v/>
      </c>
      <c r="Q13" s="10"/>
      <c r="R13" s="22" t="str">
        <f aca="false">IF(I13="Verloren",N(R12)+1,IF(I13="Storniert",N(R12),IF(I13="","",0)))</f>
        <v/>
      </c>
    </row>
    <row r="14" customFormat="false" ht="15" hidden="false" customHeight="false" outlineLevel="0" collapsed="false">
      <c r="A14" s="17"/>
      <c r="B14" s="10"/>
      <c r="C14" s="10"/>
      <c r="D14" s="10"/>
      <c r="E14" s="10"/>
      <c r="F14" s="18"/>
      <c r="G14" s="8"/>
      <c r="H14" s="10"/>
      <c r="I14" s="10"/>
      <c r="J14" s="19" t="str">
        <f aca="false">IF(OR(I14="",G14=""),"",IF(I14="Verloren",0,IF(I14="Storniert",G14,IF(H14="Vom Einsatz",ROUND(G14*(1-Einstellungen!$B$6)*F14,2),IF(H14="Vom Gewinn",ROUND(G14+(G14*F14-G14)*(1-Einstellungen!$B$6),2),ROUND(G14*F14,2))))))</f>
        <v/>
      </c>
      <c r="K14" s="8"/>
      <c r="L14" s="19" t="str">
        <f aca="false">IF(J14="","",IF(K14&lt;&gt;"",K14,J14)-G14)</f>
        <v/>
      </c>
      <c r="M14" s="19" t="str">
        <f aca="false">IF(L14="","",Einstellungen!$B$4+SUM($L$6:L14))</f>
        <v/>
      </c>
      <c r="N14" s="20" t="str">
        <f aca="false">IF(G14="","",IF(Einstellungen!$B$12&gt;0,G14/Einstellungen!$B$12,""))</f>
        <v/>
      </c>
      <c r="O14" s="18"/>
      <c r="P14" s="21" t="str">
        <f aca="false">IF(OR(O14="",F14=""),"",F14/O14-1)</f>
        <v/>
      </c>
      <c r="Q14" s="10"/>
      <c r="R14" s="22" t="str">
        <f aca="false">IF(I14="Verloren",N(R13)+1,IF(I14="Storniert",N(R13),IF(I14="","",0)))</f>
        <v/>
      </c>
    </row>
    <row r="15" customFormat="false" ht="15" hidden="false" customHeight="false" outlineLevel="0" collapsed="false">
      <c r="A15" s="17"/>
      <c r="B15" s="10"/>
      <c r="C15" s="10"/>
      <c r="D15" s="10"/>
      <c r="E15" s="10"/>
      <c r="F15" s="18"/>
      <c r="G15" s="8"/>
      <c r="H15" s="10"/>
      <c r="I15" s="10"/>
      <c r="J15" s="19" t="str">
        <f aca="false">IF(OR(I15="",G15=""),"",IF(I15="Verloren",0,IF(I15="Storniert",G15,IF(H15="Vom Einsatz",ROUND(G15*(1-Einstellungen!$B$6)*F15,2),IF(H15="Vom Gewinn",ROUND(G15+(G15*F15-G15)*(1-Einstellungen!$B$6),2),ROUND(G15*F15,2))))))</f>
        <v/>
      </c>
      <c r="K15" s="8"/>
      <c r="L15" s="19" t="str">
        <f aca="false">IF(J15="","",IF(K15&lt;&gt;"",K15,J15)-G15)</f>
        <v/>
      </c>
      <c r="M15" s="19" t="str">
        <f aca="false">IF(L15="","",Einstellungen!$B$4+SUM($L$6:L15))</f>
        <v/>
      </c>
      <c r="N15" s="20" t="str">
        <f aca="false">IF(G15="","",IF(Einstellungen!$B$12&gt;0,G15/Einstellungen!$B$12,""))</f>
        <v/>
      </c>
      <c r="O15" s="18"/>
      <c r="P15" s="21" t="str">
        <f aca="false">IF(OR(O15="",F15=""),"",F15/O15-1)</f>
        <v/>
      </c>
      <c r="Q15" s="10"/>
      <c r="R15" s="22" t="str">
        <f aca="false">IF(I15="Verloren",N(R14)+1,IF(I15="Storniert",N(R14),IF(I15="","",0)))</f>
        <v/>
      </c>
    </row>
    <row r="16" customFormat="false" ht="15" hidden="false" customHeight="false" outlineLevel="0" collapsed="false">
      <c r="A16" s="17"/>
      <c r="B16" s="10"/>
      <c r="C16" s="10"/>
      <c r="D16" s="10"/>
      <c r="E16" s="10"/>
      <c r="F16" s="18"/>
      <c r="G16" s="8"/>
      <c r="H16" s="10"/>
      <c r="I16" s="10"/>
      <c r="J16" s="19" t="str">
        <f aca="false">IF(OR(I16="",G16=""),"",IF(I16="Verloren",0,IF(I16="Storniert",G16,IF(H16="Vom Einsatz",ROUND(G16*(1-Einstellungen!$B$6)*F16,2),IF(H16="Vom Gewinn",ROUND(G16+(G16*F16-G16)*(1-Einstellungen!$B$6),2),ROUND(G16*F16,2))))))</f>
        <v/>
      </c>
      <c r="K16" s="8"/>
      <c r="L16" s="19" t="str">
        <f aca="false">IF(J16="","",IF(K16&lt;&gt;"",K16,J16)-G16)</f>
        <v/>
      </c>
      <c r="M16" s="19" t="str">
        <f aca="false">IF(L16="","",Einstellungen!$B$4+SUM($L$6:L16))</f>
        <v/>
      </c>
      <c r="N16" s="20" t="str">
        <f aca="false">IF(G16="","",IF(Einstellungen!$B$12&gt;0,G16/Einstellungen!$B$12,""))</f>
        <v/>
      </c>
      <c r="O16" s="18"/>
      <c r="P16" s="21" t="str">
        <f aca="false">IF(OR(O16="",F16=""),"",F16/O16-1)</f>
        <v/>
      </c>
      <c r="Q16" s="10"/>
      <c r="R16" s="22" t="str">
        <f aca="false">IF(I16="Verloren",N(R15)+1,IF(I16="Storniert",N(R15),IF(I16="","",0)))</f>
        <v/>
      </c>
    </row>
    <row r="17" customFormat="false" ht="15" hidden="false" customHeight="false" outlineLevel="0" collapsed="false">
      <c r="A17" s="17"/>
      <c r="B17" s="10"/>
      <c r="C17" s="10"/>
      <c r="D17" s="10"/>
      <c r="E17" s="10"/>
      <c r="F17" s="18"/>
      <c r="G17" s="8"/>
      <c r="H17" s="10"/>
      <c r="I17" s="10"/>
      <c r="J17" s="19" t="str">
        <f aca="false">IF(OR(I17="",G17=""),"",IF(I17="Verloren",0,IF(I17="Storniert",G17,IF(H17="Vom Einsatz",ROUND(G17*(1-Einstellungen!$B$6)*F17,2),IF(H17="Vom Gewinn",ROUND(G17+(G17*F17-G17)*(1-Einstellungen!$B$6),2),ROUND(G17*F17,2))))))</f>
        <v/>
      </c>
      <c r="K17" s="8"/>
      <c r="L17" s="19" t="str">
        <f aca="false">IF(J17="","",IF(K17&lt;&gt;"",K17,J17)-G17)</f>
        <v/>
      </c>
      <c r="M17" s="19" t="str">
        <f aca="false">IF(L17="","",Einstellungen!$B$4+SUM($L$6:L17))</f>
        <v/>
      </c>
      <c r="N17" s="20" t="str">
        <f aca="false">IF(G17="","",IF(Einstellungen!$B$12&gt;0,G17/Einstellungen!$B$12,""))</f>
        <v/>
      </c>
      <c r="O17" s="18"/>
      <c r="P17" s="21" t="str">
        <f aca="false">IF(OR(O17="",F17=""),"",F17/O17-1)</f>
        <v/>
      </c>
      <c r="Q17" s="10"/>
      <c r="R17" s="22" t="str">
        <f aca="false">IF(I17="Verloren",N(R16)+1,IF(I17="Storniert",N(R16),IF(I17="","",0)))</f>
        <v/>
      </c>
    </row>
    <row r="18" customFormat="false" ht="15" hidden="false" customHeight="false" outlineLevel="0" collapsed="false">
      <c r="A18" s="17"/>
      <c r="B18" s="10"/>
      <c r="C18" s="10"/>
      <c r="D18" s="10"/>
      <c r="E18" s="10"/>
      <c r="F18" s="18"/>
      <c r="G18" s="8"/>
      <c r="H18" s="10"/>
      <c r="I18" s="10"/>
      <c r="J18" s="19" t="str">
        <f aca="false">IF(OR(I18="",G18=""),"",IF(I18="Verloren",0,IF(I18="Storniert",G18,IF(H18="Vom Einsatz",ROUND(G18*(1-Einstellungen!$B$6)*F18,2),IF(H18="Vom Gewinn",ROUND(G18+(G18*F18-G18)*(1-Einstellungen!$B$6),2),ROUND(G18*F18,2))))))</f>
        <v/>
      </c>
      <c r="K18" s="8"/>
      <c r="L18" s="19" t="str">
        <f aca="false">IF(J18="","",IF(K18&lt;&gt;"",K18,J18)-G18)</f>
        <v/>
      </c>
      <c r="M18" s="19" t="str">
        <f aca="false">IF(L18="","",Einstellungen!$B$4+SUM($L$6:L18))</f>
        <v/>
      </c>
      <c r="N18" s="20" t="str">
        <f aca="false">IF(G18="","",IF(Einstellungen!$B$12&gt;0,G18/Einstellungen!$B$12,""))</f>
        <v/>
      </c>
      <c r="O18" s="18"/>
      <c r="P18" s="21" t="str">
        <f aca="false">IF(OR(O18="",F18=""),"",F18/O18-1)</f>
        <v/>
      </c>
      <c r="Q18" s="10"/>
      <c r="R18" s="22" t="str">
        <f aca="false">IF(I18="Verloren",N(R17)+1,IF(I18="Storniert",N(R17),IF(I18="","",0)))</f>
        <v/>
      </c>
    </row>
    <row r="19" customFormat="false" ht="15" hidden="false" customHeight="false" outlineLevel="0" collapsed="false">
      <c r="A19" s="17"/>
      <c r="B19" s="10"/>
      <c r="C19" s="10"/>
      <c r="D19" s="10"/>
      <c r="E19" s="10"/>
      <c r="F19" s="18"/>
      <c r="G19" s="8"/>
      <c r="H19" s="10"/>
      <c r="I19" s="10"/>
      <c r="J19" s="19" t="str">
        <f aca="false">IF(OR(I19="",G19=""),"",IF(I19="Verloren",0,IF(I19="Storniert",G19,IF(H19="Vom Einsatz",ROUND(G19*(1-Einstellungen!$B$6)*F19,2),IF(H19="Vom Gewinn",ROUND(G19+(G19*F19-G19)*(1-Einstellungen!$B$6),2),ROUND(G19*F19,2))))))</f>
        <v/>
      </c>
      <c r="K19" s="8"/>
      <c r="L19" s="19" t="str">
        <f aca="false">IF(J19="","",IF(K19&lt;&gt;"",K19,J19)-G19)</f>
        <v/>
      </c>
      <c r="M19" s="19" t="str">
        <f aca="false">IF(L19="","",Einstellungen!$B$4+SUM($L$6:L19))</f>
        <v/>
      </c>
      <c r="N19" s="20" t="str">
        <f aca="false">IF(G19="","",IF(Einstellungen!$B$12&gt;0,G19/Einstellungen!$B$12,""))</f>
        <v/>
      </c>
      <c r="O19" s="18"/>
      <c r="P19" s="21" t="str">
        <f aca="false">IF(OR(O19="",F19=""),"",F19/O19-1)</f>
        <v/>
      </c>
      <c r="Q19" s="10"/>
      <c r="R19" s="22" t="str">
        <f aca="false">IF(I19="Verloren",N(R18)+1,IF(I19="Storniert",N(R18),IF(I19="","",0)))</f>
        <v/>
      </c>
    </row>
    <row r="20" customFormat="false" ht="15" hidden="false" customHeight="false" outlineLevel="0" collapsed="false">
      <c r="A20" s="17"/>
      <c r="B20" s="10"/>
      <c r="C20" s="10"/>
      <c r="D20" s="10"/>
      <c r="E20" s="10"/>
      <c r="F20" s="18"/>
      <c r="G20" s="8"/>
      <c r="H20" s="10"/>
      <c r="I20" s="10"/>
      <c r="J20" s="19" t="str">
        <f aca="false">IF(OR(I20="",G20=""),"",IF(I20="Verloren",0,IF(I20="Storniert",G20,IF(H20="Vom Einsatz",ROUND(G20*(1-Einstellungen!$B$6)*F20,2),IF(H20="Vom Gewinn",ROUND(G20+(G20*F20-G20)*(1-Einstellungen!$B$6),2),ROUND(G20*F20,2))))))</f>
        <v/>
      </c>
      <c r="K20" s="8"/>
      <c r="L20" s="19" t="str">
        <f aca="false">IF(J20="","",IF(K20&lt;&gt;"",K20,J20)-G20)</f>
        <v/>
      </c>
      <c r="M20" s="19" t="str">
        <f aca="false">IF(L20="","",Einstellungen!$B$4+SUM($L$6:L20))</f>
        <v/>
      </c>
      <c r="N20" s="20" t="str">
        <f aca="false">IF(G20="","",IF(Einstellungen!$B$12&gt;0,G20/Einstellungen!$B$12,""))</f>
        <v/>
      </c>
      <c r="O20" s="18"/>
      <c r="P20" s="21" t="str">
        <f aca="false">IF(OR(O20="",F20=""),"",F20/O20-1)</f>
        <v/>
      </c>
      <c r="Q20" s="10"/>
      <c r="R20" s="22" t="str">
        <f aca="false">IF(I20="Verloren",N(R19)+1,IF(I20="Storniert",N(R19),IF(I20="","",0)))</f>
        <v/>
      </c>
    </row>
    <row r="21" customFormat="false" ht="15" hidden="false" customHeight="false" outlineLevel="0" collapsed="false">
      <c r="A21" s="17"/>
      <c r="B21" s="10"/>
      <c r="C21" s="10"/>
      <c r="D21" s="10"/>
      <c r="E21" s="10"/>
      <c r="F21" s="18"/>
      <c r="G21" s="8"/>
      <c r="H21" s="10"/>
      <c r="I21" s="10"/>
      <c r="J21" s="19" t="str">
        <f aca="false">IF(OR(I21="",G21=""),"",IF(I21="Verloren",0,IF(I21="Storniert",G21,IF(H21="Vom Einsatz",ROUND(G21*(1-Einstellungen!$B$6)*F21,2),IF(H21="Vom Gewinn",ROUND(G21+(G21*F21-G21)*(1-Einstellungen!$B$6),2),ROUND(G21*F21,2))))))</f>
        <v/>
      </c>
      <c r="K21" s="8"/>
      <c r="L21" s="19" t="str">
        <f aca="false">IF(J21="","",IF(K21&lt;&gt;"",K21,J21)-G21)</f>
        <v/>
      </c>
      <c r="M21" s="19" t="str">
        <f aca="false">IF(L21="","",Einstellungen!$B$4+SUM($L$6:L21))</f>
        <v/>
      </c>
      <c r="N21" s="20" t="str">
        <f aca="false">IF(G21="","",IF(Einstellungen!$B$12&gt;0,G21/Einstellungen!$B$12,""))</f>
        <v/>
      </c>
      <c r="O21" s="18"/>
      <c r="P21" s="21" t="str">
        <f aca="false">IF(OR(O21="",F21=""),"",F21/O21-1)</f>
        <v/>
      </c>
      <c r="Q21" s="10"/>
      <c r="R21" s="22" t="str">
        <f aca="false">IF(I21="Verloren",N(R20)+1,IF(I21="Storniert",N(R20),IF(I21="","",0)))</f>
        <v/>
      </c>
    </row>
    <row r="22" customFormat="false" ht="15" hidden="false" customHeight="false" outlineLevel="0" collapsed="false">
      <c r="A22" s="17"/>
      <c r="B22" s="10"/>
      <c r="C22" s="10"/>
      <c r="D22" s="10"/>
      <c r="E22" s="10"/>
      <c r="F22" s="18"/>
      <c r="G22" s="8"/>
      <c r="H22" s="10"/>
      <c r="I22" s="10"/>
      <c r="J22" s="19" t="str">
        <f aca="false">IF(OR(I22="",G22=""),"",IF(I22="Verloren",0,IF(I22="Storniert",G22,IF(H22="Vom Einsatz",ROUND(G22*(1-Einstellungen!$B$6)*F22,2),IF(H22="Vom Gewinn",ROUND(G22+(G22*F22-G22)*(1-Einstellungen!$B$6),2),ROUND(G22*F22,2))))))</f>
        <v/>
      </c>
      <c r="K22" s="8"/>
      <c r="L22" s="19" t="str">
        <f aca="false">IF(J22="","",IF(K22&lt;&gt;"",K22,J22)-G22)</f>
        <v/>
      </c>
      <c r="M22" s="19" t="str">
        <f aca="false">IF(L22="","",Einstellungen!$B$4+SUM($L$6:L22))</f>
        <v/>
      </c>
      <c r="N22" s="20" t="str">
        <f aca="false">IF(G22="","",IF(Einstellungen!$B$12&gt;0,G22/Einstellungen!$B$12,""))</f>
        <v/>
      </c>
      <c r="O22" s="18"/>
      <c r="P22" s="21" t="str">
        <f aca="false">IF(OR(O22="",F22=""),"",F22/O22-1)</f>
        <v/>
      </c>
      <c r="Q22" s="10"/>
      <c r="R22" s="22" t="str">
        <f aca="false">IF(I22="Verloren",N(R21)+1,IF(I22="Storniert",N(R21),IF(I22="","",0)))</f>
        <v/>
      </c>
    </row>
    <row r="23" customFormat="false" ht="15" hidden="false" customHeight="false" outlineLevel="0" collapsed="false">
      <c r="A23" s="17"/>
      <c r="B23" s="10"/>
      <c r="C23" s="10"/>
      <c r="D23" s="10"/>
      <c r="E23" s="10"/>
      <c r="F23" s="18"/>
      <c r="G23" s="8"/>
      <c r="H23" s="10"/>
      <c r="I23" s="10"/>
      <c r="J23" s="19" t="str">
        <f aca="false">IF(OR(I23="",G23=""),"",IF(I23="Verloren",0,IF(I23="Storniert",G23,IF(H23="Vom Einsatz",ROUND(G23*(1-Einstellungen!$B$6)*F23,2),IF(H23="Vom Gewinn",ROUND(G23+(G23*F23-G23)*(1-Einstellungen!$B$6),2),ROUND(G23*F23,2))))))</f>
        <v/>
      </c>
      <c r="K23" s="8"/>
      <c r="L23" s="19" t="str">
        <f aca="false">IF(J23="","",IF(K23&lt;&gt;"",K23,J23)-G23)</f>
        <v/>
      </c>
      <c r="M23" s="19" t="str">
        <f aca="false">IF(L23="","",Einstellungen!$B$4+SUM($L$6:L23))</f>
        <v/>
      </c>
      <c r="N23" s="20" t="str">
        <f aca="false">IF(G23="","",IF(Einstellungen!$B$12&gt;0,G23/Einstellungen!$B$12,""))</f>
        <v/>
      </c>
      <c r="O23" s="18"/>
      <c r="P23" s="21" t="str">
        <f aca="false">IF(OR(O23="",F23=""),"",F23/O23-1)</f>
        <v/>
      </c>
      <c r="Q23" s="10"/>
      <c r="R23" s="22" t="str">
        <f aca="false">IF(I23="Verloren",N(R22)+1,IF(I23="Storniert",N(R22),IF(I23="","",0)))</f>
        <v/>
      </c>
    </row>
    <row r="24" customFormat="false" ht="15" hidden="false" customHeight="false" outlineLevel="0" collapsed="false">
      <c r="A24" s="17"/>
      <c r="B24" s="10"/>
      <c r="C24" s="10"/>
      <c r="D24" s="10"/>
      <c r="E24" s="10"/>
      <c r="F24" s="18"/>
      <c r="G24" s="8"/>
      <c r="H24" s="10"/>
      <c r="I24" s="10"/>
      <c r="J24" s="19" t="str">
        <f aca="false">IF(OR(I24="",G24=""),"",IF(I24="Verloren",0,IF(I24="Storniert",G24,IF(H24="Vom Einsatz",ROUND(G24*(1-Einstellungen!$B$6)*F24,2),IF(H24="Vom Gewinn",ROUND(G24+(G24*F24-G24)*(1-Einstellungen!$B$6),2),ROUND(G24*F24,2))))))</f>
        <v/>
      </c>
      <c r="K24" s="8"/>
      <c r="L24" s="19" t="str">
        <f aca="false">IF(J24="","",IF(K24&lt;&gt;"",K24,J24)-G24)</f>
        <v/>
      </c>
      <c r="M24" s="19" t="str">
        <f aca="false">IF(L24="","",Einstellungen!$B$4+SUM($L$6:L24))</f>
        <v/>
      </c>
      <c r="N24" s="20" t="str">
        <f aca="false">IF(G24="","",IF(Einstellungen!$B$12&gt;0,G24/Einstellungen!$B$12,""))</f>
        <v/>
      </c>
      <c r="O24" s="18"/>
      <c r="P24" s="21" t="str">
        <f aca="false">IF(OR(O24="",F24=""),"",F24/O24-1)</f>
        <v/>
      </c>
      <c r="Q24" s="10"/>
      <c r="R24" s="22" t="str">
        <f aca="false">IF(I24="Verloren",N(R23)+1,IF(I24="Storniert",N(R23),IF(I24="","",0)))</f>
        <v/>
      </c>
    </row>
    <row r="25" customFormat="false" ht="15" hidden="false" customHeight="false" outlineLevel="0" collapsed="false">
      <c r="A25" s="17"/>
      <c r="B25" s="10"/>
      <c r="C25" s="10"/>
      <c r="D25" s="10"/>
      <c r="E25" s="10"/>
      <c r="F25" s="18"/>
      <c r="G25" s="8"/>
      <c r="H25" s="10"/>
      <c r="I25" s="10"/>
      <c r="J25" s="19" t="str">
        <f aca="false">IF(OR(I25="",G25=""),"",IF(I25="Verloren",0,IF(I25="Storniert",G25,IF(H25="Vom Einsatz",ROUND(G25*(1-Einstellungen!$B$6)*F25,2),IF(H25="Vom Gewinn",ROUND(G25+(G25*F25-G25)*(1-Einstellungen!$B$6),2),ROUND(G25*F25,2))))))</f>
        <v/>
      </c>
      <c r="K25" s="8"/>
      <c r="L25" s="19" t="str">
        <f aca="false">IF(J25="","",IF(K25&lt;&gt;"",K25,J25)-G25)</f>
        <v/>
      </c>
      <c r="M25" s="19" t="str">
        <f aca="false">IF(L25="","",Einstellungen!$B$4+SUM($L$6:L25))</f>
        <v/>
      </c>
      <c r="N25" s="20" t="str">
        <f aca="false">IF(G25="","",IF(Einstellungen!$B$12&gt;0,G25/Einstellungen!$B$12,""))</f>
        <v/>
      </c>
      <c r="O25" s="18"/>
      <c r="P25" s="21" t="str">
        <f aca="false">IF(OR(O25="",F25=""),"",F25/O25-1)</f>
        <v/>
      </c>
      <c r="Q25" s="10"/>
      <c r="R25" s="22" t="str">
        <f aca="false">IF(I25="Verloren",N(R24)+1,IF(I25="Storniert",N(R24),IF(I25="","",0)))</f>
        <v/>
      </c>
    </row>
    <row r="26" customFormat="false" ht="15" hidden="false" customHeight="false" outlineLevel="0" collapsed="false">
      <c r="A26" s="17"/>
      <c r="B26" s="10"/>
      <c r="C26" s="10"/>
      <c r="D26" s="10"/>
      <c r="E26" s="10"/>
      <c r="F26" s="18"/>
      <c r="G26" s="8"/>
      <c r="H26" s="10"/>
      <c r="I26" s="10"/>
      <c r="J26" s="19" t="str">
        <f aca="false">IF(OR(I26="",G26=""),"",IF(I26="Verloren",0,IF(I26="Storniert",G26,IF(H26="Vom Einsatz",ROUND(G26*(1-Einstellungen!$B$6)*F26,2),IF(H26="Vom Gewinn",ROUND(G26+(G26*F26-G26)*(1-Einstellungen!$B$6),2),ROUND(G26*F26,2))))))</f>
        <v/>
      </c>
      <c r="K26" s="8"/>
      <c r="L26" s="19" t="str">
        <f aca="false">IF(J26="","",IF(K26&lt;&gt;"",K26,J26)-G26)</f>
        <v/>
      </c>
      <c r="M26" s="19" t="str">
        <f aca="false">IF(L26="","",Einstellungen!$B$4+SUM($L$6:L26))</f>
        <v/>
      </c>
      <c r="N26" s="20" t="str">
        <f aca="false">IF(G26="","",IF(Einstellungen!$B$12&gt;0,G26/Einstellungen!$B$12,""))</f>
        <v/>
      </c>
      <c r="O26" s="18"/>
      <c r="P26" s="21" t="str">
        <f aca="false">IF(OR(O26="",F26=""),"",F26/O26-1)</f>
        <v/>
      </c>
      <c r="Q26" s="10"/>
      <c r="R26" s="22" t="str">
        <f aca="false">IF(I26="Verloren",N(R25)+1,IF(I26="Storniert",N(R25),IF(I26="","",0)))</f>
        <v/>
      </c>
    </row>
    <row r="27" customFormat="false" ht="15" hidden="false" customHeight="false" outlineLevel="0" collapsed="false">
      <c r="A27" s="17"/>
      <c r="B27" s="10"/>
      <c r="C27" s="10"/>
      <c r="D27" s="10"/>
      <c r="E27" s="10"/>
      <c r="F27" s="18"/>
      <c r="G27" s="8"/>
      <c r="H27" s="10"/>
      <c r="I27" s="10"/>
      <c r="J27" s="19" t="str">
        <f aca="false">IF(OR(I27="",G27=""),"",IF(I27="Verloren",0,IF(I27="Storniert",G27,IF(H27="Vom Einsatz",ROUND(G27*(1-Einstellungen!$B$6)*F27,2),IF(H27="Vom Gewinn",ROUND(G27+(G27*F27-G27)*(1-Einstellungen!$B$6),2),ROUND(G27*F27,2))))))</f>
        <v/>
      </c>
      <c r="K27" s="8"/>
      <c r="L27" s="19" t="str">
        <f aca="false">IF(J27="","",IF(K27&lt;&gt;"",K27,J27)-G27)</f>
        <v/>
      </c>
      <c r="M27" s="19" t="str">
        <f aca="false">IF(L27="","",Einstellungen!$B$4+SUM($L$6:L27))</f>
        <v/>
      </c>
      <c r="N27" s="20" t="str">
        <f aca="false">IF(G27="","",IF(Einstellungen!$B$12&gt;0,G27/Einstellungen!$B$12,""))</f>
        <v/>
      </c>
      <c r="O27" s="18"/>
      <c r="P27" s="21" t="str">
        <f aca="false">IF(OR(O27="",F27=""),"",F27/O27-1)</f>
        <v/>
      </c>
      <c r="Q27" s="10"/>
      <c r="R27" s="22" t="str">
        <f aca="false">IF(I27="Verloren",N(R26)+1,IF(I27="Storniert",N(R26),IF(I27="","",0)))</f>
        <v/>
      </c>
    </row>
    <row r="28" customFormat="false" ht="15" hidden="false" customHeight="false" outlineLevel="0" collapsed="false">
      <c r="A28" s="17"/>
      <c r="B28" s="10"/>
      <c r="C28" s="10"/>
      <c r="D28" s="10"/>
      <c r="E28" s="10"/>
      <c r="F28" s="18"/>
      <c r="G28" s="8"/>
      <c r="H28" s="10"/>
      <c r="I28" s="10"/>
      <c r="J28" s="19" t="str">
        <f aca="false">IF(OR(I28="",G28=""),"",IF(I28="Verloren",0,IF(I28="Storniert",G28,IF(H28="Vom Einsatz",ROUND(G28*(1-Einstellungen!$B$6)*F28,2),IF(H28="Vom Gewinn",ROUND(G28+(G28*F28-G28)*(1-Einstellungen!$B$6),2),ROUND(G28*F28,2))))))</f>
        <v/>
      </c>
      <c r="K28" s="8"/>
      <c r="L28" s="19" t="str">
        <f aca="false">IF(J28="","",IF(K28&lt;&gt;"",K28,J28)-G28)</f>
        <v/>
      </c>
      <c r="M28" s="19" t="str">
        <f aca="false">IF(L28="","",Einstellungen!$B$4+SUM($L$6:L28))</f>
        <v/>
      </c>
      <c r="N28" s="20" t="str">
        <f aca="false">IF(G28="","",IF(Einstellungen!$B$12&gt;0,G28/Einstellungen!$B$12,""))</f>
        <v/>
      </c>
      <c r="O28" s="18"/>
      <c r="P28" s="21" t="str">
        <f aca="false">IF(OR(O28="",F28=""),"",F28/O28-1)</f>
        <v/>
      </c>
      <c r="Q28" s="10"/>
      <c r="R28" s="22" t="str">
        <f aca="false">IF(I28="Verloren",N(R27)+1,IF(I28="Storniert",N(R27),IF(I28="","",0)))</f>
        <v/>
      </c>
    </row>
    <row r="29" customFormat="false" ht="15" hidden="false" customHeight="false" outlineLevel="0" collapsed="false">
      <c r="A29" s="17"/>
      <c r="B29" s="10"/>
      <c r="C29" s="10"/>
      <c r="D29" s="10"/>
      <c r="E29" s="10"/>
      <c r="F29" s="18"/>
      <c r="G29" s="8"/>
      <c r="H29" s="10"/>
      <c r="I29" s="10"/>
      <c r="J29" s="19" t="str">
        <f aca="false">IF(OR(I29="",G29=""),"",IF(I29="Verloren",0,IF(I29="Storniert",G29,IF(H29="Vom Einsatz",ROUND(G29*(1-Einstellungen!$B$6)*F29,2),IF(H29="Vom Gewinn",ROUND(G29+(G29*F29-G29)*(1-Einstellungen!$B$6),2),ROUND(G29*F29,2))))))</f>
        <v/>
      </c>
      <c r="K29" s="8"/>
      <c r="L29" s="19" t="str">
        <f aca="false">IF(J29="","",IF(K29&lt;&gt;"",K29,J29)-G29)</f>
        <v/>
      </c>
      <c r="M29" s="19" t="str">
        <f aca="false">IF(L29="","",Einstellungen!$B$4+SUM($L$6:L29))</f>
        <v/>
      </c>
      <c r="N29" s="20" t="str">
        <f aca="false">IF(G29="","",IF(Einstellungen!$B$12&gt;0,G29/Einstellungen!$B$12,""))</f>
        <v/>
      </c>
      <c r="O29" s="18"/>
      <c r="P29" s="21" t="str">
        <f aca="false">IF(OR(O29="",F29=""),"",F29/O29-1)</f>
        <v/>
      </c>
      <c r="Q29" s="10"/>
      <c r="R29" s="22" t="str">
        <f aca="false">IF(I29="Verloren",N(R28)+1,IF(I29="Storniert",N(R28),IF(I29="","",0)))</f>
        <v/>
      </c>
    </row>
    <row r="30" customFormat="false" ht="15" hidden="false" customHeight="false" outlineLevel="0" collapsed="false">
      <c r="A30" s="17"/>
      <c r="B30" s="10"/>
      <c r="C30" s="10"/>
      <c r="D30" s="10"/>
      <c r="E30" s="10"/>
      <c r="F30" s="18"/>
      <c r="G30" s="8"/>
      <c r="H30" s="10"/>
      <c r="I30" s="10"/>
      <c r="J30" s="19" t="str">
        <f aca="false">IF(OR(I30="",G30=""),"",IF(I30="Verloren",0,IF(I30="Storniert",G30,IF(H30="Vom Einsatz",ROUND(G30*(1-Einstellungen!$B$6)*F30,2),IF(H30="Vom Gewinn",ROUND(G30+(G30*F30-G30)*(1-Einstellungen!$B$6),2),ROUND(G30*F30,2))))))</f>
        <v/>
      </c>
      <c r="K30" s="8"/>
      <c r="L30" s="19" t="str">
        <f aca="false">IF(J30="","",IF(K30&lt;&gt;"",K30,J30)-G30)</f>
        <v/>
      </c>
      <c r="M30" s="19" t="str">
        <f aca="false">IF(L30="","",Einstellungen!$B$4+SUM($L$6:L30))</f>
        <v/>
      </c>
      <c r="N30" s="20" t="str">
        <f aca="false">IF(G30="","",IF(Einstellungen!$B$12&gt;0,G30/Einstellungen!$B$12,""))</f>
        <v/>
      </c>
      <c r="O30" s="18"/>
      <c r="P30" s="21" t="str">
        <f aca="false">IF(OR(O30="",F30=""),"",F30/O30-1)</f>
        <v/>
      </c>
      <c r="Q30" s="10"/>
      <c r="R30" s="22" t="str">
        <f aca="false">IF(I30="Verloren",N(R29)+1,IF(I30="Storniert",N(R29),IF(I30="","",0)))</f>
        <v/>
      </c>
    </row>
    <row r="31" customFormat="false" ht="15" hidden="false" customHeight="false" outlineLevel="0" collapsed="false">
      <c r="A31" s="17"/>
      <c r="B31" s="10"/>
      <c r="C31" s="10"/>
      <c r="D31" s="10"/>
      <c r="E31" s="10"/>
      <c r="F31" s="18"/>
      <c r="G31" s="8"/>
      <c r="H31" s="10"/>
      <c r="I31" s="10"/>
      <c r="J31" s="19" t="str">
        <f aca="false">IF(OR(I31="",G31=""),"",IF(I31="Verloren",0,IF(I31="Storniert",G31,IF(H31="Vom Einsatz",ROUND(G31*(1-Einstellungen!$B$6)*F31,2),IF(H31="Vom Gewinn",ROUND(G31+(G31*F31-G31)*(1-Einstellungen!$B$6),2),ROUND(G31*F31,2))))))</f>
        <v/>
      </c>
      <c r="K31" s="8"/>
      <c r="L31" s="19" t="str">
        <f aca="false">IF(J31="","",IF(K31&lt;&gt;"",K31,J31)-G31)</f>
        <v/>
      </c>
      <c r="M31" s="19" t="str">
        <f aca="false">IF(L31="","",Einstellungen!$B$4+SUM($L$6:L31))</f>
        <v/>
      </c>
      <c r="N31" s="20" t="str">
        <f aca="false">IF(G31="","",IF(Einstellungen!$B$12&gt;0,G31/Einstellungen!$B$12,""))</f>
        <v/>
      </c>
      <c r="O31" s="18"/>
      <c r="P31" s="21" t="str">
        <f aca="false">IF(OR(O31="",F31=""),"",F31/O31-1)</f>
        <v/>
      </c>
      <c r="Q31" s="10"/>
      <c r="R31" s="22" t="str">
        <f aca="false">IF(I31="Verloren",N(R30)+1,IF(I31="Storniert",N(R30),IF(I31="","",0)))</f>
        <v/>
      </c>
    </row>
    <row r="32" customFormat="false" ht="15" hidden="false" customHeight="false" outlineLevel="0" collapsed="false">
      <c r="A32" s="17"/>
      <c r="B32" s="10"/>
      <c r="C32" s="10"/>
      <c r="D32" s="10"/>
      <c r="E32" s="10"/>
      <c r="F32" s="18"/>
      <c r="G32" s="8"/>
      <c r="H32" s="10"/>
      <c r="I32" s="10"/>
      <c r="J32" s="19" t="str">
        <f aca="false">IF(OR(I32="",G32=""),"",IF(I32="Verloren",0,IF(I32="Storniert",G32,IF(H32="Vom Einsatz",ROUND(G32*(1-Einstellungen!$B$6)*F32,2),IF(H32="Vom Gewinn",ROUND(G32+(G32*F32-G32)*(1-Einstellungen!$B$6),2),ROUND(G32*F32,2))))))</f>
        <v/>
      </c>
      <c r="K32" s="8"/>
      <c r="L32" s="19" t="str">
        <f aca="false">IF(J32="","",IF(K32&lt;&gt;"",K32,J32)-G32)</f>
        <v/>
      </c>
      <c r="M32" s="19" t="str">
        <f aca="false">IF(L32="","",Einstellungen!$B$4+SUM($L$6:L32))</f>
        <v/>
      </c>
      <c r="N32" s="20" t="str">
        <f aca="false">IF(G32="","",IF(Einstellungen!$B$12&gt;0,G32/Einstellungen!$B$12,""))</f>
        <v/>
      </c>
      <c r="O32" s="18"/>
      <c r="P32" s="21" t="str">
        <f aca="false">IF(OR(O32="",F32=""),"",F32/O32-1)</f>
        <v/>
      </c>
      <c r="Q32" s="10"/>
      <c r="R32" s="22" t="str">
        <f aca="false">IF(I32="Verloren",N(R31)+1,IF(I32="Storniert",N(R31),IF(I32="","",0)))</f>
        <v/>
      </c>
    </row>
    <row r="33" customFormat="false" ht="15" hidden="false" customHeight="false" outlineLevel="0" collapsed="false">
      <c r="A33" s="17"/>
      <c r="B33" s="10"/>
      <c r="C33" s="10"/>
      <c r="D33" s="10"/>
      <c r="E33" s="10"/>
      <c r="F33" s="18"/>
      <c r="G33" s="8"/>
      <c r="H33" s="10"/>
      <c r="I33" s="10"/>
      <c r="J33" s="19" t="str">
        <f aca="false">IF(OR(I33="",G33=""),"",IF(I33="Verloren",0,IF(I33="Storniert",G33,IF(H33="Vom Einsatz",ROUND(G33*(1-Einstellungen!$B$6)*F33,2),IF(H33="Vom Gewinn",ROUND(G33+(G33*F33-G33)*(1-Einstellungen!$B$6),2),ROUND(G33*F33,2))))))</f>
        <v/>
      </c>
      <c r="K33" s="8"/>
      <c r="L33" s="19" t="str">
        <f aca="false">IF(J33="","",IF(K33&lt;&gt;"",K33,J33)-G33)</f>
        <v/>
      </c>
      <c r="M33" s="19" t="str">
        <f aca="false">IF(L33="","",Einstellungen!$B$4+SUM($L$6:L33))</f>
        <v/>
      </c>
      <c r="N33" s="20" t="str">
        <f aca="false">IF(G33="","",IF(Einstellungen!$B$12&gt;0,G33/Einstellungen!$B$12,""))</f>
        <v/>
      </c>
      <c r="O33" s="18"/>
      <c r="P33" s="21" t="str">
        <f aca="false">IF(OR(O33="",F33=""),"",F33/O33-1)</f>
        <v/>
      </c>
      <c r="Q33" s="10"/>
      <c r="R33" s="22" t="str">
        <f aca="false">IF(I33="Verloren",N(R32)+1,IF(I33="Storniert",N(R32),IF(I33="","",0)))</f>
        <v/>
      </c>
    </row>
    <row r="34" customFormat="false" ht="15" hidden="false" customHeight="false" outlineLevel="0" collapsed="false">
      <c r="A34" s="17"/>
      <c r="B34" s="10"/>
      <c r="C34" s="10"/>
      <c r="D34" s="10"/>
      <c r="E34" s="10"/>
      <c r="F34" s="18"/>
      <c r="G34" s="8"/>
      <c r="H34" s="10"/>
      <c r="I34" s="10"/>
      <c r="J34" s="19" t="str">
        <f aca="false">IF(OR(I34="",G34=""),"",IF(I34="Verloren",0,IF(I34="Storniert",G34,IF(H34="Vom Einsatz",ROUND(G34*(1-Einstellungen!$B$6)*F34,2),IF(H34="Vom Gewinn",ROUND(G34+(G34*F34-G34)*(1-Einstellungen!$B$6),2),ROUND(G34*F34,2))))))</f>
        <v/>
      </c>
      <c r="K34" s="8"/>
      <c r="L34" s="19" t="str">
        <f aca="false">IF(J34="","",IF(K34&lt;&gt;"",K34,J34)-G34)</f>
        <v/>
      </c>
      <c r="M34" s="19" t="str">
        <f aca="false">IF(L34="","",Einstellungen!$B$4+SUM($L$6:L34))</f>
        <v/>
      </c>
      <c r="N34" s="20" t="str">
        <f aca="false">IF(G34="","",IF(Einstellungen!$B$12&gt;0,G34/Einstellungen!$B$12,""))</f>
        <v/>
      </c>
      <c r="O34" s="18"/>
      <c r="P34" s="21" t="str">
        <f aca="false">IF(OR(O34="",F34=""),"",F34/O34-1)</f>
        <v/>
      </c>
      <c r="Q34" s="10"/>
      <c r="R34" s="22" t="str">
        <f aca="false">IF(I34="Verloren",N(R33)+1,IF(I34="Storniert",N(R33),IF(I34="","",0)))</f>
        <v/>
      </c>
    </row>
    <row r="35" customFormat="false" ht="15" hidden="false" customHeight="false" outlineLevel="0" collapsed="false">
      <c r="A35" s="17"/>
      <c r="B35" s="10"/>
      <c r="C35" s="10"/>
      <c r="D35" s="10"/>
      <c r="E35" s="10"/>
      <c r="F35" s="18"/>
      <c r="G35" s="8"/>
      <c r="H35" s="10"/>
      <c r="I35" s="10"/>
      <c r="J35" s="19" t="str">
        <f aca="false">IF(OR(I35="",G35=""),"",IF(I35="Verloren",0,IF(I35="Storniert",G35,IF(H35="Vom Einsatz",ROUND(G35*(1-Einstellungen!$B$6)*F35,2),IF(H35="Vom Gewinn",ROUND(G35+(G35*F35-G35)*(1-Einstellungen!$B$6),2),ROUND(G35*F35,2))))))</f>
        <v/>
      </c>
      <c r="K35" s="8"/>
      <c r="L35" s="19" t="str">
        <f aca="false">IF(J35="","",IF(K35&lt;&gt;"",K35,J35)-G35)</f>
        <v/>
      </c>
      <c r="M35" s="19" t="str">
        <f aca="false">IF(L35="","",Einstellungen!$B$4+SUM($L$6:L35))</f>
        <v/>
      </c>
      <c r="N35" s="20" t="str">
        <f aca="false">IF(G35="","",IF(Einstellungen!$B$12&gt;0,G35/Einstellungen!$B$12,""))</f>
        <v/>
      </c>
      <c r="O35" s="18"/>
      <c r="P35" s="21" t="str">
        <f aca="false">IF(OR(O35="",F35=""),"",F35/O35-1)</f>
        <v/>
      </c>
      <c r="Q35" s="10"/>
      <c r="R35" s="22" t="str">
        <f aca="false">IF(I35="Verloren",N(R34)+1,IF(I35="Storniert",N(R34),IF(I35="","",0)))</f>
        <v/>
      </c>
    </row>
    <row r="36" customFormat="false" ht="15" hidden="false" customHeight="false" outlineLevel="0" collapsed="false">
      <c r="A36" s="17"/>
      <c r="B36" s="10"/>
      <c r="C36" s="10"/>
      <c r="D36" s="10"/>
      <c r="E36" s="10"/>
      <c r="F36" s="18"/>
      <c r="G36" s="8"/>
      <c r="H36" s="10"/>
      <c r="I36" s="10"/>
      <c r="J36" s="19" t="str">
        <f aca="false">IF(OR(I36="",G36=""),"",IF(I36="Verloren",0,IF(I36="Storniert",G36,IF(H36="Vom Einsatz",ROUND(G36*(1-Einstellungen!$B$6)*F36,2),IF(H36="Vom Gewinn",ROUND(G36+(G36*F36-G36)*(1-Einstellungen!$B$6),2),ROUND(G36*F36,2))))))</f>
        <v/>
      </c>
      <c r="K36" s="8"/>
      <c r="L36" s="19" t="str">
        <f aca="false">IF(J36="","",IF(K36&lt;&gt;"",K36,J36)-G36)</f>
        <v/>
      </c>
      <c r="M36" s="19" t="str">
        <f aca="false">IF(L36="","",Einstellungen!$B$4+SUM($L$6:L36))</f>
        <v/>
      </c>
      <c r="N36" s="20" t="str">
        <f aca="false">IF(G36="","",IF(Einstellungen!$B$12&gt;0,G36/Einstellungen!$B$12,""))</f>
        <v/>
      </c>
      <c r="O36" s="18"/>
      <c r="P36" s="21" t="str">
        <f aca="false">IF(OR(O36="",F36=""),"",F36/O36-1)</f>
        <v/>
      </c>
      <c r="Q36" s="10"/>
      <c r="R36" s="22" t="str">
        <f aca="false">IF(I36="Verloren",N(R35)+1,IF(I36="Storniert",N(R35),IF(I36="","",0)))</f>
        <v/>
      </c>
    </row>
    <row r="37" customFormat="false" ht="15" hidden="false" customHeight="false" outlineLevel="0" collapsed="false">
      <c r="A37" s="17"/>
      <c r="B37" s="10"/>
      <c r="C37" s="10"/>
      <c r="D37" s="10"/>
      <c r="E37" s="10"/>
      <c r="F37" s="18"/>
      <c r="G37" s="8"/>
      <c r="H37" s="10"/>
      <c r="I37" s="10"/>
      <c r="J37" s="19" t="str">
        <f aca="false">IF(OR(I37="",G37=""),"",IF(I37="Verloren",0,IF(I37="Storniert",G37,IF(H37="Vom Einsatz",ROUND(G37*(1-Einstellungen!$B$6)*F37,2),IF(H37="Vom Gewinn",ROUND(G37+(G37*F37-G37)*(1-Einstellungen!$B$6),2),ROUND(G37*F37,2))))))</f>
        <v/>
      </c>
      <c r="K37" s="8"/>
      <c r="L37" s="19" t="str">
        <f aca="false">IF(J37="","",IF(K37&lt;&gt;"",K37,J37)-G37)</f>
        <v/>
      </c>
      <c r="M37" s="19" t="str">
        <f aca="false">IF(L37="","",Einstellungen!$B$4+SUM($L$6:L37))</f>
        <v/>
      </c>
      <c r="N37" s="20" t="str">
        <f aca="false">IF(G37="","",IF(Einstellungen!$B$12&gt;0,G37/Einstellungen!$B$12,""))</f>
        <v/>
      </c>
      <c r="O37" s="18"/>
      <c r="P37" s="21" t="str">
        <f aca="false">IF(OR(O37="",F37=""),"",F37/O37-1)</f>
        <v/>
      </c>
      <c r="Q37" s="10"/>
      <c r="R37" s="22" t="str">
        <f aca="false">IF(I37="Verloren",N(R36)+1,IF(I37="Storniert",N(R36),IF(I37="","",0)))</f>
        <v/>
      </c>
    </row>
    <row r="38" customFormat="false" ht="15" hidden="false" customHeight="false" outlineLevel="0" collapsed="false">
      <c r="A38" s="17"/>
      <c r="B38" s="10"/>
      <c r="C38" s="10"/>
      <c r="D38" s="10"/>
      <c r="E38" s="10"/>
      <c r="F38" s="18"/>
      <c r="G38" s="8"/>
      <c r="H38" s="10"/>
      <c r="I38" s="10"/>
      <c r="J38" s="19" t="str">
        <f aca="false">IF(OR(I38="",G38=""),"",IF(I38="Verloren",0,IF(I38="Storniert",G38,IF(H38="Vom Einsatz",ROUND(G38*(1-Einstellungen!$B$6)*F38,2),IF(H38="Vom Gewinn",ROUND(G38+(G38*F38-G38)*(1-Einstellungen!$B$6),2),ROUND(G38*F38,2))))))</f>
        <v/>
      </c>
      <c r="K38" s="8"/>
      <c r="L38" s="19" t="str">
        <f aca="false">IF(J38="","",IF(K38&lt;&gt;"",K38,J38)-G38)</f>
        <v/>
      </c>
      <c r="M38" s="19" t="str">
        <f aca="false">IF(L38="","",Einstellungen!$B$4+SUM($L$6:L38))</f>
        <v/>
      </c>
      <c r="N38" s="20" t="str">
        <f aca="false">IF(G38="","",IF(Einstellungen!$B$12&gt;0,G38/Einstellungen!$B$12,""))</f>
        <v/>
      </c>
      <c r="O38" s="18"/>
      <c r="P38" s="21" t="str">
        <f aca="false">IF(OR(O38="",F38=""),"",F38/O38-1)</f>
        <v/>
      </c>
      <c r="Q38" s="10"/>
      <c r="R38" s="22" t="str">
        <f aca="false">IF(I38="Verloren",N(R37)+1,IF(I38="Storniert",N(R37),IF(I38="","",0)))</f>
        <v/>
      </c>
    </row>
    <row r="39" customFormat="false" ht="15" hidden="false" customHeight="false" outlineLevel="0" collapsed="false">
      <c r="A39" s="17"/>
      <c r="B39" s="10"/>
      <c r="C39" s="10"/>
      <c r="D39" s="10"/>
      <c r="E39" s="10"/>
      <c r="F39" s="18"/>
      <c r="G39" s="8"/>
      <c r="H39" s="10"/>
      <c r="I39" s="10"/>
      <c r="J39" s="19" t="str">
        <f aca="false">IF(OR(I39="",G39=""),"",IF(I39="Verloren",0,IF(I39="Storniert",G39,IF(H39="Vom Einsatz",ROUND(G39*(1-Einstellungen!$B$6)*F39,2),IF(H39="Vom Gewinn",ROUND(G39+(G39*F39-G39)*(1-Einstellungen!$B$6),2),ROUND(G39*F39,2))))))</f>
        <v/>
      </c>
      <c r="K39" s="8"/>
      <c r="L39" s="19" t="str">
        <f aca="false">IF(J39="","",IF(K39&lt;&gt;"",K39,J39)-G39)</f>
        <v/>
      </c>
      <c r="M39" s="19" t="str">
        <f aca="false">IF(L39="","",Einstellungen!$B$4+SUM($L$6:L39))</f>
        <v/>
      </c>
      <c r="N39" s="20" t="str">
        <f aca="false">IF(G39="","",IF(Einstellungen!$B$12&gt;0,G39/Einstellungen!$B$12,""))</f>
        <v/>
      </c>
      <c r="O39" s="18"/>
      <c r="P39" s="21" t="str">
        <f aca="false">IF(OR(O39="",F39=""),"",F39/O39-1)</f>
        <v/>
      </c>
      <c r="Q39" s="10"/>
      <c r="R39" s="22" t="str">
        <f aca="false">IF(I39="Verloren",N(R38)+1,IF(I39="Storniert",N(R38),IF(I39="","",0)))</f>
        <v/>
      </c>
    </row>
    <row r="40" customFormat="false" ht="15" hidden="false" customHeight="false" outlineLevel="0" collapsed="false">
      <c r="A40" s="17"/>
      <c r="B40" s="10"/>
      <c r="C40" s="10"/>
      <c r="D40" s="10"/>
      <c r="E40" s="10"/>
      <c r="F40" s="18"/>
      <c r="G40" s="8"/>
      <c r="H40" s="10"/>
      <c r="I40" s="10"/>
      <c r="J40" s="19" t="str">
        <f aca="false">IF(OR(I40="",G40=""),"",IF(I40="Verloren",0,IF(I40="Storniert",G40,IF(H40="Vom Einsatz",ROUND(G40*(1-Einstellungen!$B$6)*F40,2),IF(H40="Vom Gewinn",ROUND(G40+(G40*F40-G40)*(1-Einstellungen!$B$6),2),ROUND(G40*F40,2))))))</f>
        <v/>
      </c>
      <c r="K40" s="8"/>
      <c r="L40" s="19" t="str">
        <f aca="false">IF(J40="","",IF(K40&lt;&gt;"",K40,J40)-G40)</f>
        <v/>
      </c>
      <c r="M40" s="19" t="str">
        <f aca="false">IF(L40="","",Einstellungen!$B$4+SUM($L$6:L40))</f>
        <v/>
      </c>
      <c r="N40" s="20" t="str">
        <f aca="false">IF(G40="","",IF(Einstellungen!$B$12&gt;0,G40/Einstellungen!$B$12,""))</f>
        <v/>
      </c>
      <c r="O40" s="18"/>
      <c r="P40" s="21" t="str">
        <f aca="false">IF(OR(O40="",F40=""),"",F40/O40-1)</f>
        <v/>
      </c>
      <c r="Q40" s="10"/>
      <c r="R40" s="22" t="str">
        <f aca="false">IF(I40="Verloren",N(R39)+1,IF(I40="Storniert",N(R39),IF(I40="","",0)))</f>
        <v/>
      </c>
    </row>
    <row r="41" customFormat="false" ht="15" hidden="false" customHeight="false" outlineLevel="0" collapsed="false">
      <c r="A41" s="17"/>
      <c r="B41" s="10"/>
      <c r="C41" s="10"/>
      <c r="D41" s="10"/>
      <c r="E41" s="10"/>
      <c r="F41" s="18"/>
      <c r="G41" s="8"/>
      <c r="H41" s="10"/>
      <c r="I41" s="10"/>
      <c r="J41" s="19" t="str">
        <f aca="false">IF(OR(I41="",G41=""),"",IF(I41="Verloren",0,IF(I41="Storniert",G41,IF(H41="Vom Einsatz",ROUND(G41*(1-Einstellungen!$B$6)*F41,2),IF(H41="Vom Gewinn",ROUND(G41+(G41*F41-G41)*(1-Einstellungen!$B$6),2),ROUND(G41*F41,2))))))</f>
        <v/>
      </c>
      <c r="K41" s="8"/>
      <c r="L41" s="19" t="str">
        <f aca="false">IF(J41="","",IF(K41&lt;&gt;"",K41,J41)-G41)</f>
        <v/>
      </c>
      <c r="M41" s="19" t="str">
        <f aca="false">IF(L41="","",Einstellungen!$B$4+SUM($L$6:L41))</f>
        <v/>
      </c>
      <c r="N41" s="20" t="str">
        <f aca="false">IF(G41="","",IF(Einstellungen!$B$12&gt;0,G41/Einstellungen!$B$12,""))</f>
        <v/>
      </c>
      <c r="O41" s="18"/>
      <c r="P41" s="21" t="str">
        <f aca="false">IF(OR(O41="",F41=""),"",F41/O41-1)</f>
        <v/>
      </c>
      <c r="Q41" s="10"/>
      <c r="R41" s="22" t="str">
        <f aca="false">IF(I41="Verloren",N(R40)+1,IF(I41="Storniert",N(R40),IF(I41="","",0)))</f>
        <v/>
      </c>
    </row>
    <row r="42" customFormat="false" ht="15" hidden="false" customHeight="false" outlineLevel="0" collapsed="false">
      <c r="A42" s="17"/>
      <c r="B42" s="10"/>
      <c r="C42" s="10"/>
      <c r="D42" s="10"/>
      <c r="E42" s="10"/>
      <c r="F42" s="18"/>
      <c r="G42" s="8"/>
      <c r="H42" s="10"/>
      <c r="I42" s="10"/>
      <c r="J42" s="19" t="str">
        <f aca="false">IF(OR(I42="",G42=""),"",IF(I42="Verloren",0,IF(I42="Storniert",G42,IF(H42="Vom Einsatz",ROUND(G42*(1-Einstellungen!$B$6)*F42,2),IF(H42="Vom Gewinn",ROUND(G42+(G42*F42-G42)*(1-Einstellungen!$B$6),2),ROUND(G42*F42,2))))))</f>
        <v/>
      </c>
      <c r="K42" s="8"/>
      <c r="L42" s="19" t="str">
        <f aca="false">IF(J42="","",IF(K42&lt;&gt;"",K42,J42)-G42)</f>
        <v/>
      </c>
      <c r="M42" s="19" t="str">
        <f aca="false">IF(L42="","",Einstellungen!$B$4+SUM($L$6:L42))</f>
        <v/>
      </c>
      <c r="N42" s="20" t="str">
        <f aca="false">IF(G42="","",IF(Einstellungen!$B$12&gt;0,G42/Einstellungen!$B$12,""))</f>
        <v/>
      </c>
      <c r="O42" s="18"/>
      <c r="P42" s="21" t="str">
        <f aca="false">IF(OR(O42="",F42=""),"",F42/O42-1)</f>
        <v/>
      </c>
      <c r="Q42" s="10"/>
      <c r="R42" s="22" t="str">
        <f aca="false">IF(I42="Verloren",N(R41)+1,IF(I42="Storniert",N(R41),IF(I42="","",0)))</f>
        <v/>
      </c>
    </row>
    <row r="43" customFormat="false" ht="15" hidden="false" customHeight="false" outlineLevel="0" collapsed="false">
      <c r="A43" s="17"/>
      <c r="B43" s="10"/>
      <c r="C43" s="10"/>
      <c r="D43" s="10"/>
      <c r="E43" s="10"/>
      <c r="F43" s="18"/>
      <c r="G43" s="8"/>
      <c r="H43" s="10"/>
      <c r="I43" s="10"/>
      <c r="J43" s="19" t="str">
        <f aca="false">IF(OR(I43="",G43=""),"",IF(I43="Verloren",0,IF(I43="Storniert",G43,IF(H43="Vom Einsatz",ROUND(G43*(1-Einstellungen!$B$6)*F43,2),IF(H43="Vom Gewinn",ROUND(G43+(G43*F43-G43)*(1-Einstellungen!$B$6),2),ROUND(G43*F43,2))))))</f>
        <v/>
      </c>
      <c r="K43" s="8"/>
      <c r="L43" s="19" t="str">
        <f aca="false">IF(J43="","",IF(K43&lt;&gt;"",K43,J43)-G43)</f>
        <v/>
      </c>
      <c r="M43" s="19" t="str">
        <f aca="false">IF(L43="","",Einstellungen!$B$4+SUM($L$6:L43))</f>
        <v/>
      </c>
      <c r="N43" s="20" t="str">
        <f aca="false">IF(G43="","",IF(Einstellungen!$B$12&gt;0,G43/Einstellungen!$B$12,""))</f>
        <v/>
      </c>
      <c r="O43" s="18"/>
      <c r="P43" s="21" t="str">
        <f aca="false">IF(OR(O43="",F43=""),"",F43/O43-1)</f>
        <v/>
      </c>
      <c r="Q43" s="10"/>
      <c r="R43" s="22" t="str">
        <f aca="false">IF(I43="Verloren",N(R42)+1,IF(I43="Storniert",N(R42),IF(I43="","",0)))</f>
        <v/>
      </c>
    </row>
    <row r="44" customFormat="false" ht="15" hidden="false" customHeight="false" outlineLevel="0" collapsed="false">
      <c r="A44" s="17"/>
      <c r="B44" s="10"/>
      <c r="C44" s="10"/>
      <c r="D44" s="10"/>
      <c r="E44" s="10"/>
      <c r="F44" s="18"/>
      <c r="G44" s="8"/>
      <c r="H44" s="10"/>
      <c r="I44" s="10"/>
      <c r="J44" s="19" t="str">
        <f aca="false">IF(OR(I44="",G44=""),"",IF(I44="Verloren",0,IF(I44="Storniert",G44,IF(H44="Vom Einsatz",ROUND(G44*(1-Einstellungen!$B$6)*F44,2),IF(H44="Vom Gewinn",ROUND(G44+(G44*F44-G44)*(1-Einstellungen!$B$6),2),ROUND(G44*F44,2))))))</f>
        <v/>
      </c>
      <c r="K44" s="8"/>
      <c r="L44" s="19" t="str">
        <f aca="false">IF(J44="","",IF(K44&lt;&gt;"",K44,J44)-G44)</f>
        <v/>
      </c>
      <c r="M44" s="19" t="str">
        <f aca="false">IF(L44="","",Einstellungen!$B$4+SUM($L$6:L44))</f>
        <v/>
      </c>
      <c r="N44" s="20" t="str">
        <f aca="false">IF(G44="","",IF(Einstellungen!$B$12&gt;0,G44/Einstellungen!$B$12,""))</f>
        <v/>
      </c>
      <c r="O44" s="18"/>
      <c r="P44" s="21" t="str">
        <f aca="false">IF(OR(O44="",F44=""),"",F44/O44-1)</f>
        <v/>
      </c>
      <c r="Q44" s="10"/>
      <c r="R44" s="22" t="str">
        <f aca="false">IF(I44="Verloren",N(R43)+1,IF(I44="Storniert",N(R43),IF(I44="","",0)))</f>
        <v/>
      </c>
    </row>
    <row r="45" customFormat="false" ht="15" hidden="false" customHeight="false" outlineLevel="0" collapsed="false">
      <c r="A45" s="17"/>
      <c r="B45" s="10"/>
      <c r="C45" s="10"/>
      <c r="D45" s="10"/>
      <c r="E45" s="10"/>
      <c r="F45" s="18"/>
      <c r="G45" s="8"/>
      <c r="H45" s="10"/>
      <c r="I45" s="10"/>
      <c r="J45" s="19" t="str">
        <f aca="false">IF(OR(I45="",G45=""),"",IF(I45="Verloren",0,IF(I45="Storniert",G45,IF(H45="Vom Einsatz",ROUND(G45*(1-Einstellungen!$B$6)*F45,2),IF(H45="Vom Gewinn",ROUND(G45+(G45*F45-G45)*(1-Einstellungen!$B$6),2),ROUND(G45*F45,2))))))</f>
        <v/>
      </c>
      <c r="K45" s="8"/>
      <c r="L45" s="19" t="str">
        <f aca="false">IF(J45="","",IF(K45&lt;&gt;"",K45,J45)-G45)</f>
        <v/>
      </c>
      <c r="M45" s="19" t="str">
        <f aca="false">IF(L45="","",Einstellungen!$B$4+SUM($L$6:L45))</f>
        <v/>
      </c>
      <c r="N45" s="20" t="str">
        <f aca="false">IF(G45="","",IF(Einstellungen!$B$12&gt;0,G45/Einstellungen!$B$12,""))</f>
        <v/>
      </c>
      <c r="O45" s="18"/>
      <c r="P45" s="21" t="str">
        <f aca="false">IF(OR(O45="",F45=""),"",F45/O45-1)</f>
        <v/>
      </c>
      <c r="Q45" s="10"/>
      <c r="R45" s="22" t="str">
        <f aca="false">IF(I45="Verloren",N(R44)+1,IF(I45="Storniert",N(R44),IF(I45="","",0)))</f>
        <v/>
      </c>
    </row>
    <row r="46" customFormat="false" ht="15" hidden="false" customHeight="false" outlineLevel="0" collapsed="false">
      <c r="A46" s="17"/>
      <c r="B46" s="10"/>
      <c r="C46" s="10"/>
      <c r="D46" s="10"/>
      <c r="E46" s="10"/>
      <c r="F46" s="18"/>
      <c r="G46" s="8"/>
      <c r="H46" s="10"/>
      <c r="I46" s="10"/>
      <c r="J46" s="19" t="str">
        <f aca="false">IF(OR(I46="",G46=""),"",IF(I46="Verloren",0,IF(I46="Storniert",G46,IF(H46="Vom Einsatz",ROUND(G46*(1-Einstellungen!$B$6)*F46,2),IF(H46="Vom Gewinn",ROUND(G46+(G46*F46-G46)*(1-Einstellungen!$B$6),2),ROUND(G46*F46,2))))))</f>
        <v/>
      </c>
      <c r="K46" s="8"/>
      <c r="L46" s="19" t="str">
        <f aca="false">IF(J46="","",IF(K46&lt;&gt;"",K46,J46)-G46)</f>
        <v/>
      </c>
      <c r="M46" s="19" t="str">
        <f aca="false">IF(L46="","",Einstellungen!$B$4+SUM($L$6:L46))</f>
        <v/>
      </c>
      <c r="N46" s="20" t="str">
        <f aca="false">IF(G46="","",IF(Einstellungen!$B$12&gt;0,G46/Einstellungen!$B$12,""))</f>
        <v/>
      </c>
      <c r="O46" s="18"/>
      <c r="P46" s="21" t="str">
        <f aca="false">IF(OR(O46="",F46=""),"",F46/O46-1)</f>
        <v/>
      </c>
      <c r="Q46" s="10"/>
      <c r="R46" s="22" t="str">
        <f aca="false">IF(I46="Verloren",N(R45)+1,IF(I46="Storniert",N(R45),IF(I46="","",0)))</f>
        <v/>
      </c>
    </row>
    <row r="47" customFormat="false" ht="15" hidden="false" customHeight="false" outlineLevel="0" collapsed="false">
      <c r="A47" s="17"/>
      <c r="B47" s="10"/>
      <c r="C47" s="10"/>
      <c r="D47" s="10"/>
      <c r="E47" s="10"/>
      <c r="F47" s="18"/>
      <c r="G47" s="8"/>
      <c r="H47" s="10"/>
      <c r="I47" s="10"/>
      <c r="J47" s="19" t="str">
        <f aca="false">IF(OR(I47="",G47=""),"",IF(I47="Verloren",0,IF(I47="Storniert",G47,IF(H47="Vom Einsatz",ROUND(G47*(1-Einstellungen!$B$6)*F47,2),IF(H47="Vom Gewinn",ROUND(G47+(G47*F47-G47)*(1-Einstellungen!$B$6),2),ROUND(G47*F47,2))))))</f>
        <v/>
      </c>
      <c r="K47" s="8"/>
      <c r="L47" s="19" t="str">
        <f aca="false">IF(J47="","",IF(K47&lt;&gt;"",K47,J47)-G47)</f>
        <v/>
      </c>
      <c r="M47" s="19" t="str">
        <f aca="false">IF(L47="","",Einstellungen!$B$4+SUM($L$6:L47))</f>
        <v/>
      </c>
      <c r="N47" s="20" t="str">
        <f aca="false">IF(G47="","",IF(Einstellungen!$B$12&gt;0,G47/Einstellungen!$B$12,""))</f>
        <v/>
      </c>
      <c r="O47" s="18"/>
      <c r="P47" s="21" t="str">
        <f aca="false">IF(OR(O47="",F47=""),"",F47/O47-1)</f>
        <v/>
      </c>
      <c r="Q47" s="10"/>
      <c r="R47" s="22" t="str">
        <f aca="false">IF(I47="Verloren",N(R46)+1,IF(I47="Storniert",N(R46),IF(I47="","",0)))</f>
        <v/>
      </c>
    </row>
    <row r="48" customFormat="false" ht="15" hidden="false" customHeight="false" outlineLevel="0" collapsed="false">
      <c r="A48" s="17"/>
      <c r="B48" s="10"/>
      <c r="C48" s="10"/>
      <c r="D48" s="10"/>
      <c r="E48" s="10"/>
      <c r="F48" s="18"/>
      <c r="G48" s="8"/>
      <c r="H48" s="10"/>
      <c r="I48" s="10"/>
      <c r="J48" s="19" t="str">
        <f aca="false">IF(OR(I48="",G48=""),"",IF(I48="Verloren",0,IF(I48="Storniert",G48,IF(H48="Vom Einsatz",ROUND(G48*(1-Einstellungen!$B$6)*F48,2),IF(H48="Vom Gewinn",ROUND(G48+(G48*F48-G48)*(1-Einstellungen!$B$6),2),ROUND(G48*F48,2))))))</f>
        <v/>
      </c>
      <c r="K48" s="8"/>
      <c r="L48" s="19" t="str">
        <f aca="false">IF(J48="","",IF(K48&lt;&gt;"",K48,J48)-G48)</f>
        <v/>
      </c>
      <c r="M48" s="19" t="str">
        <f aca="false">IF(L48="","",Einstellungen!$B$4+SUM($L$6:L48))</f>
        <v/>
      </c>
      <c r="N48" s="20" t="str">
        <f aca="false">IF(G48="","",IF(Einstellungen!$B$12&gt;0,G48/Einstellungen!$B$12,""))</f>
        <v/>
      </c>
      <c r="O48" s="18"/>
      <c r="P48" s="21" t="str">
        <f aca="false">IF(OR(O48="",F48=""),"",F48/O48-1)</f>
        <v/>
      </c>
      <c r="Q48" s="10"/>
      <c r="R48" s="22" t="str">
        <f aca="false">IF(I48="Verloren",N(R47)+1,IF(I48="Storniert",N(R47),IF(I48="","",0)))</f>
        <v/>
      </c>
    </row>
    <row r="49" customFormat="false" ht="15" hidden="false" customHeight="false" outlineLevel="0" collapsed="false">
      <c r="A49" s="17"/>
      <c r="B49" s="10"/>
      <c r="C49" s="10"/>
      <c r="D49" s="10"/>
      <c r="E49" s="10"/>
      <c r="F49" s="18"/>
      <c r="G49" s="8"/>
      <c r="H49" s="10"/>
      <c r="I49" s="10"/>
      <c r="J49" s="19" t="str">
        <f aca="false">IF(OR(I49="",G49=""),"",IF(I49="Verloren",0,IF(I49="Storniert",G49,IF(H49="Vom Einsatz",ROUND(G49*(1-Einstellungen!$B$6)*F49,2),IF(H49="Vom Gewinn",ROUND(G49+(G49*F49-G49)*(1-Einstellungen!$B$6),2),ROUND(G49*F49,2))))))</f>
        <v/>
      </c>
      <c r="K49" s="8"/>
      <c r="L49" s="19" t="str">
        <f aca="false">IF(J49="","",IF(K49&lt;&gt;"",K49,J49)-G49)</f>
        <v/>
      </c>
      <c r="M49" s="19" t="str">
        <f aca="false">IF(L49="","",Einstellungen!$B$4+SUM($L$6:L49))</f>
        <v/>
      </c>
      <c r="N49" s="20" t="str">
        <f aca="false">IF(G49="","",IF(Einstellungen!$B$12&gt;0,G49/Einstellungen!$B$12,""))</f>
        <v/>
      </c>
      <c r="O49" s="18"/>
      <c r="P49" s="21" t="str">
        <f aca="false">IF(OR(O49="",F49=""),"",F49/O49-1)</f>
        <v/>
      </c>
      <c r="Q49" s="10"/>
      <c r="R49" s="22" t="str">
        <f aca="false">IF(I49="Verloren",N(R48)+1,IF(I49="Storniert",N(R48),IF(I49="","",0)))</f>
        <v/>
      </c>
    </row>
    <row r="50" customFormat="false" ht="15" hidden="false" customHeight="false" outlineLevel="0" collapsed="false">
      <c r="A50" s="17"/>
      <c r="B50" s="10"/>
      <c r="C50" s="10"/>
      <c r="D50" s="10"/>
      <c r="E50" s="10"/>
      <c r="F50" s="18"/>
      <c r="G50" s="8"/>
      <c r="H50" s="10"/>
      <c r="I50" s="10"/>
      <c r="J50" s="19" t="str">
        <f aca="false">IF(OR(I50="",G50=""),"",IF(I50="Verloren",0,IF(I50="Storniert",G50,IF(H50="Vom Einsatz",ROUND(G50*(1-Einstellungen!$B$6)*F50,2),IF(H50="Vom Gewinn",ROUND(G50+(G50*F50-G50)*(1-Einstellungen!$B$6),2),ROUND(G50*F50,2))))))</f>
        <v/>
      </c>
      <c r="K50" s="8"/>
      <c r="L50" s="19" t="str">
        <f aca="false">IF(J50="","",IF(K50&lt;&gt;"",K50,J50)-G50)</f>
        <v/>
      </c>
      <c r="M50" s="19" t="str">
        <f aca="false">IF(L50="","",Einstellungen!$B$4+SUM($L$6:L50))</f>
        <v/>
      </c>
      <c r="N50" s="20" t="str">
        <f aca="false">IF(G50="","",IF(Einstellungen!$B$12&gt;0,G50/Einstellungen!$B$12,""))</f>
        <v/>
      </c>
      <c r="O50" s="18"/>
      <c r="P50" s="21" t="str">
        <f aca="false">IF(OR(O50="",F50=""),"",F50/O50-1)</f>
        <v/>
      </c>
      <c r="Q50" s="10"/>
      <c r="R50" s="22" t="str">
        <f aca="false">IF(I50="Verloren",N(R49)+1,IF(I50="Storniert",N(R49),IF(I50="","",0)))</f>
        <v/>
      </c>
    </row>
    <row r="51" customFormat="false" ht="15" hidden="false" customHeight="false" outlineLevel="0" collapsed="false">
      <c r="A51" s="17"/>
      <c r="B51" s="10"/>
      <c r="C51" s="10"/>
      <c r="D51" s="10"/>
      <c r="E51" s="10"/>
      <c r="F51" s="18"/>
      <c r="G51" s="8"/>
      <c r="H51" s="10"/>
      <c r="I51" s="10"/>
      <c r="J51" s="19" t="str">
        <f aca="false">IF(OR(I51="",G51=""),"",IF(I51="Verloren",0,IF(I51="Storniert",G51,IF(H51="Vom Einsatz",ROUND(G51*(1-Einstellungen!$B$6)*F51,2),IF(H51="Vom Gewinn",ROUND(G51+(G51*F51-G51)*(1-Einstellungen!$B$6),2),ROUND(G51*F51,2))))))</f>
        <v/>
      </c>
      <c r="K51" s="8"/>
      <c r="L51" s="19" t="str">
        <f aca="false">IF(J51="","",IF(K51&lt;&gt;"",K51,J51)-G51)</f>
        <v/>
      </c>
      <c r="M51" s="19" t="str">
        <f aca="false">IF(L51="","",Einstellungen!$B$4+SUM($L$6:L51))</f>
        <v/>
      </c>
      <c r="N51" s="20" t="str">
        <f aca="false">IF(G51="","",IF(Einstellungen!$B$12&gt;0,G51/Einstellungen!$B$12,""))</f>
        <v/>
      </c>
      <c r="O51" s="18"/>
      <c r="P51" s="21" t="str">
        <f aca="false">IF(OR(O51="",F51=""),"",F51/O51-1)</f>
        <v/>
      </c>
      <c r="Q51" s="10"/>
      <c r="R51" s="22" t="str">
        <f aca="false">IF(I51="Verloren",N(R50)+1,IF(I51="Storniert",N(R50),IF(I51="","",0)))</f>
        <v/>
      </c>
    </row>
    <row r="52" customFormat="false" ht="15" hidden="false" customHeight="false" outlineLevel="0" collapsed="false">
      <c r="A52" s="17"/>
      <c r="B52" s="10"/>
      <c r="C52" s="10"/>
      <c r="D52" s="10"/>
      <c r="E52" s="10"/>
      <c r="F52" s="18"/>
      <c r="G52" s="8"/>
      <c r="H52" s="10"/>
      <c r="I52" s="10"/>
      <c r="J52" s="19" t="str">
        <f aca="false">IF(OR(I52="",G52=""),"",IF(I52="Verloren",0,IF(I52="Storniert",G52,IF(H52="Vom Einsatz",ROUND(G52*(1-Einstellungen!$B$6)*F52,2),IF(H52="Vom Gewinn",ROUND(G52+(G52*F52-G52)*(1-Einstellungen!$B$6),2),ROUND(G52*F52,2))))))</f>
        <v/>
      </c>
      <c r="K52" s="8"/>
      <c r="L52" s="19" t="str">
        <f aca="false">IF(J52="","",IF(K52&lt;&gt;"",K52,J52)-G52)</f>
        <v/>
      </c>
      <c r="M52" s="19" t="str">
        <f aca="false">IF(L52="","",Einstellungen!$B$4+SUM($L$6:L52))</f>
        <v/>
      </c>
      <c r="N52" s="20" t="str">
        <f aca="false">IF(G52="","",IF(Einstellungen!$B$12&gt;0,G52/Einstellungen!$B$12,""))</f>
        <v/>
      </c>
      <c r="O52" s="18"/>
      <c r="P52" s="21" t="str">
        <f aca="false">IF(OR(O52="",F52=""),"",F52/O52-1)</f>
        <v/>
      </c>
      <c r="Q52" s="10"/>
      <c r="R52" s="22" t="str">
        <f aca="false">IF(I52="Verloren",N(R51)+1,IF(I52="Storniert",N(R51),IF(I52="","",0)))</f>
        <v/>
      </c>
    </row>
    <row r="53" customFormat="false" ht="15" hidden="false" customHeight="false" outlineLevel="0" collapsed="false">
      <c r="A53" s="17"/>
      <c r="B53" s="10"/>
      <c r="C53" s="10"/>
      <c r="D53" s="10"/>
      <c r="E53" s="10"/>
      <c r="F53" s="18"/>
      <c r="G53" s="8"/>
      <c r="H53" s="10"/>
      <c r="I53" s="10"/>
      <c r="J53" s="19" t="str">
        <f aca="false">IF(OR(I53="",G53=""),"",IF(I53="Verloren",0,IF(I53="Storniert",G53,IF(H53="Vom Einsatz",ROUND(G53*(1-Einstellungen!$B$6)*F53,2),IF(H53="Vom Gewinn",ROUND(G53+(G53*F53-G53)*(1-Einstellungen!$B$6),2),ROUND(G53*F53,2))))))</f>
        <v/>
      </c>
      <c r="K53" s="8"/>
      <c r="L53" s="19" t="str">
        <f aca="false">IF(J53="","",IF(K53&lt;&gt;"",K53,J53)-G53)</f>
        <v/>
      </c>
      <c r="M53" s="19" t="str">
        <f aca="false">IF(L53="","",Einstellungen!$B$4+SUM($L$6:L53))</f>
        <v/>
      </c>
      <c r="N53" s="20" t="str">
        <f aca="false">IF(G53="","",IF(Einstellungen!$B$12&gt;0,G53/Einstellungen!$B$12,""))</f>
        <v/>
      </c>
      <c r="O53" s="18"/>
      <c r="P53" s="21" t="str">
        <f aca="false">IF(OR(O53="",F53=""),"",F53/O53-1)</f>
        <v/>
      </c>
      <c r="Q53" s="10"/>
      <c r="R53" s="22" t="str">
        <f aca="false">IF(I53="Verloren",N(R52)+1,IF(I53="Storniert",N(R52),IF(I53="","",0)))</f>
        <v/>
      </c>
    </row>
    <row r="54" customFormat="false" ht="15" hidden="false" customHeight="false" outlineLevel="0" collapsed="false">
      <c r="A54" s="17"/>
      <c r="B54" s="10"/>
      <c r="C54" s="10"/>
      <c r="D54" s="10"/>
      <c r="E54" s="10"/>
      <c r="F54" s="18"/>
      <c r="G54" s="8"/>
      <c r="H54" s="10"/>
      <c r="I54" s="10"/>
      <c r="J54" s="19" t="str">
        <f aca="false">IF(OR(I54="",G54=""),"",IF(I54="Verloren",0,IF(I54="Storniert",G54,IF(H54="Vom Einsatz",ROUND(G54*(1-Einstellungen!$B$6)*F54,2),IF(H54="Vom Gewinn",ROUND(G54+(G54*F54-G54)*(1-Einstellungen!$B$6),2),ROUND(G54*F54,2))))))</f>
        <v/>
      </c>
      <c r="K54" s="8"/>
      <c r="L54" s="19" t="str">
        <f aca="false">IF(J54="","",IF(K54&lt;&gt;"",K54,J54)-G54)</f>
        <v/>
      </c>
      <c r="M54" s="19" t="str">
        <f aca="false">IF(L54="","",Einstellungen!$B$4+SUM($L$6:L54))</f>
        <v/>
      </c>
      <c r="N54" s="20" t="str">
        <f aca="false">IF(G54="","",IF(Einstellungen!$B$12&gt;0,G54/Einstellungen!$B$12,""))</f>
        <v/>
      </c>
      <c r="O54" s="18"/>
      <c r="P54" s="21" t="str">
        <f aca="false">IF(OR(O54="",F54=""),"",F54/O54-1)</f>
        <v/>
      </c>
      <c r="Q54" s="10"/>
      <c r="R54" s="22" t="str">
        <f aca="false">IF(I54="Verloren",N(R53)+1,IF(I54="Storniert",N(R53),IF(I54="","",0)))</f>
        <v/>
      </c>
    </row>
    <row r="55" customFormat="false" ht="15" hidden="false" customHeight="false" outlineLevel="0" collapsed="false">
      <c r="A55" s="17"/>
      <c r="B55" s="10"/>
      <c r="C55" s="10"/>
      <c r="D55" s="10"/>
      <c r="E55" s="10"/>
      <c r="F55" s="18"/>
      <c r="G55" s="8"/>
      <c r="H55" s="10"/>
      <c r="I55" s="10"/>
      <c r="J55" s="19" t="str">
        <f aca="false">IF(OR(I55="",G55=""),"",IF(I55="Verloren",0,IF(I55="Storniert",G55,IF(H55="Vom Einsatz",ROUND(G55*(1-Einstellungen!$B$6)*F55,2),IF(H55="Vom Gewinn",ROUND(G55+(G55*F55-G55)*(1-Einstellungen!$B$6),2),ROUND(G55*F55,2))))))</f>
        <v/>
      </c>
      <c r="K55" s="8"/>
      <c r="L55" s="19" t="str">
        <f aca="false">IF(J55="","",IF(K55&lt;&gt;"",K55,J55)-G55)</f>
        <v/>
      </c>
      <c r="M55" s="19" t="str">
        <f aca="false">IF(L55="","",Einstellungen!$B$4+SUM($L$6:L55))</f>
        <v/>
      </c>
      <c r="N55" s="20" t="str">
        <f aca="false">IF(G55="","",IF(Einstellungen!$B$12&gt;0,G55/Einstellungen!$B$12,""))</f>
        <v/>
      </c>
      <c r="O55" s="18"/>
      <c r="P55" s="21" t="str">
        <f aca="false">IF(OR(O55="",F55=""),"",F55/O55-1)</f>
        <v/>
      </c>
      <c r="Q55" s="10"/>
      <c r="R55" s="22" t="str">
        <f aca="false">IF(I55="Verloren",N(R54)+1,IF(I55="Storniert",N(R54),IF(I55="","",0)))</f>
        <v/>
      </c>
    </row>
    <row r="56" customFormat="false" ht="15" hidden="false" customHeight="false" outlineLevel="0" collapsed="false">
      <c r="A56" s="17"/>
      <c r="B56" s="10"/>
      <c r="C56" s="10"/>
      <c r="D56" s="10"/>
      <c r="E56" s="10"/>
      <c r="F56" s="18"/>
      <c r="G56" s="8"/>
      <c r="H56" s="10"/>
      <c r="I56" s="10"/>
      <c r="J56" s="19" t="str">
        <f aca="false">IF(OR(I56="",G56=""),"",IF(I56="Verloren",0,IF(I56="Storniert",G56,IF(H56="Vom Einsatz",ROUND(G56*(1-Einstellungen!$B$6)*F56,2),IF(H56="Vom Gewinn",ROUND(G56+(G56*F56-G56)*(1-Einstellungen!$B$6),2),ROUND(G56*F56,2))))))</f>
        <v/>
      </c>
      <c r="K56" s="8"/>
      <c r="L56" s="19" t="str">
        <f aca="false">IF(J56="","",IF(K56&lt;&gt;"",K56,J56)-G56)</f>
        <v/>
      </c>
      <c r="M56" s="19" t="str">
        <f aca="false">IF(L56="","",Einstellungen!$B$4+SUM($L$6:L56))</f>
        <v/>
      </c>
      <c r="N56" s="20" t="str">
        <f aca="false">IF(G56="","",IF(Einstellungen!$B$12&gt;0,G56/Einstellungen!$B$12,""))</f>
        <v/>
      </c>
      <c r="O56" s="18"/>
      <c r="P56" s="21" t="str">
        <f aca="false">IF(OR(O56="",F56=""),"",F56/O56-1)</f>
        <v/>
      </c>
      <c r="Q56" s="10"/>
      <c r="R56" s="22" t="str">
        <f aca="false">IF(I56="Verloren",N(R55)+1,IF(I56="Storniert",N(R55),IF(I56="","",0)))</f>
        <v/>
      </c>
    </row>
    <row r="57" customFormat="false" ht="15" hidden="false" customHeight="false" outlineLevel="0" collapsed="false">
      <c r="A57" s="17"/>
      <c r="B57" s="10"/>
      <c r="C57" s="10"/>
      <c r="D57" s="10"/>
      <c r="E57" s="10"/>
      <c r="F57" s="18"/>
      <c r="G57" s="8"/>
      <c r="H57" s="10"/>
      <c r="I57" s="10"/>
      <c r="J57" s="19" t="str">
        <f aca="false">IF(OR(I57="",G57=""),"",IF(I57="Verloren",0,IF(I57="Storniert",G57,IF(H57="Vom Einsatz",ROUND(G57*(1-Einstellungen!$B$6)*F57,2),IF(H57="Vom Gewinn",ROUND(G57+(G57*F57-G57)*(1-Einstellungen!$B$6),2),ROUND(G57*F57,2))))))</f>
        <v/>
      </c>
      <c r="K57" s="8"/>
      <c r="L57" s="19" t="str">
        <f aca="false">IF(J57="","",IF(K57&lt;&gt;"",K57,J57)-G57)</f>
        <v/>
      </c>
      <c r="M57" s="19" t="str">
        <f aca="false">IF(L57="","",Einstellungen!$B$4+SUM($L$6:L57))</f>
        <v/>
      </c>
      <c r="N57" s="20" t="str">
        <f aca="false">IF(G57="","",IF(Einstellungen!$B$12&gt;0,G57/Einstellungen!$B$12,""))</f>
        <v/>
      </c>
      <c r="O57" s="18"/>
      <c r="P57" s="21" t="str">
        <f aca="false">IF(OR(O57="",F57=""),"",F57/O57-1)</f>
        <v/>
      </c>
      <c r="Q57" s="10"/>
      <c r="R57" s="22" t="str">
        <f aca="false">IF(I57="Verloren",N(R56)+1,IF(I57="Storniert",N(R56),IF(I57="","",0)))</f>
        <v/>
      </c>
    </row>
    <row r="58" customFormat="false" ht="15" hidden="false" customHeight="false" outlineLevel="0" collapsed="false">
      <c r="A58" s="17"/>
      <c r="B58" s="10"/>
      <c r="C58" s="10"/>
      <c r="D58" s="10"/>
      <c r="E58" s="10"/>
      <c r="F58" s="18"/>
      <c r="G58" s="8"/>
      <c r="H58" s="10"/>
      <c r="I58" s="10"/>
      <c r="J58" s="19" t="str">
        <f aca="false">IF(OR(I58="",G58=""),"",IF(I58="Verloren",0,IF(I58="Storniert",G58,IF(H58="Vom Einsatz",ROUND(G58*(1-Einstellungen!$B$6)*F58,2),IF(H58="Vom Gewinn",ROUND(G58+(G58*F58-G58)*(1-Einstellungen!$B$6),2),ROUND(G58*F58,2))))))</f>
        <v/>
      </c>
      <c r="K58" s="8"/>
      <c r="L58" s="19" t="str">
        <f aca="false">IF(J58="","",IF(K58&lt;&gt;"",K58,J58)-G58)</f>
        <v/>
      </c>
      <c r="M58" s="19" t="str">
        <f aca="false">IF(L58="","",Einstellungen!$B$4+SUM($L$6:L58))</f>
        <v/>
      </c>
      <c r="N58" s="20" t="str">
        <f aca="false">IF(G58="","",IF(Einstellungen!$B$12&gt;0,G58/Einstellungen!$B$12,""))</f>
        <v/>
      </c>
      <c r="O58" s="18"/>
      <c r="P58" s="21" t="str">
        <f aca="false">IF(OR(O58="",F58=""),"",F58/O58-1)</f>
        <v/>
      </c>
      <c r="Q58" s="10"/>
      <c r="R58" s="22" t="str">
        <f aca="false">IF(I58="Verloren",N(R57)+1,IF(I58="Storniert",N(R57),IF(I58="","",0)))</f>
        <v/>
      </c>
    </row>
    <row r="59" customFormat="false" ht="15" hidden="false" customHeight="false" outlineLevel="0" collapsed="false">
      <c r="A59" s="17"/>
      <c r="B59" s="10"/>
      <c r="C59" s="10"/>
      <c r="D59" s="10"/>
      <c r="E59" s="10"/>
      <c r="F59" s="18"/>
      <c r="G59" s="8"/>
      <c r="H59" s="10"/>
      <c r="I59" s="10"/>
      <c r="J59" s="19" t="str">
        <f aca="false">IF(OR(I59="",G59=""),"",IF(I59="Verloren",0,IF(I59="Storniert",G59,IF(H59="Vom Einsatz",ROUND(G59*(1-Einstellungen!$B$6)*F59,2),IF(H59="Vom Gewinn",ROUND(G59+(G59*F59-G59)*(1-Einstellungen!$B$6),2),ROUND(G59*F59,2))))))</f>
        <v/>
      </c>
      <c r="K59" s="8"/>
      <c r="L59" s="19" t="str">
        <f aca="false">IF(J59="","",IF(K59&lt;&gt;"",K59,J59)-G59)</f>
        <v/>
      </c>
      <c r="M59" s="19" t="str">
        <f aca="false">IF(L59="","",Einstellungen!$B$4+SUM($L$6:L59))</f>
        <v/>
      </c>
      <c r="N59" s="20" t="str">
        <f aca="false">IF(G59="","",IF(Einstellungen!$B$12&gt;0,G59/Einstellungen!$B$12,""))</f>
        <v/>
      </c>
      <c r="O59" s="18"/>
      <c r="P59" s="21" t="str">
        <f aca="false">IF(OR(O59="",F59=""),"",F59/O59-1)</f>
        <v/>
      </c>
      <c r="Q59" s="10"/>
      <c r="R59" s="22" t="str">
        <f aca="false">IF(I59="Verloren",N(R58)+1,IF(I59="Storniert",N(R58),IF(I59="","",0)))</f>
        <v/>
      </c>
    </row>
    <row r="60" customFormat="false" ht="15" hidden="false" customHeight="false" outlineLevel="0" collapsed="false">
      <c r="A60" s="17"/>
      <c r="B60" s="10"/>
      <c r="C60" s="10"/>
      <c r="D60" s="10"/>
      <c r="E60" s="10"/>
      <c r="F60" s="18"/>
      <c r="G60" s="8"/>
      <c r="H60" s="10"/>
      <c r="I60" s="10"/>
      <c r="J60" s="19" t="str">
        <f aca="false">IF(OR(I60="",G60=""),"",IF(I60="Verloren",0,IF(I60="Storniert",G60,IF(H60="Vom Einsatz",ROUND(G60*(1-Einstellungen!$B$6)*F60,2),IF(H60="Vom Gewinn",ROUND(G60+(G60*F60-G60)*(1-Einstellungen!$B$6),2),ROUND(G60*F60,2))))))</f>
        <v/>
      </c>
      <c r="K60" s="8"/>
      <c r="L60" s="19" t="str">
        <f aca="false">IF(J60="","",IF(K60&lt;&gt;"",K60,J60)-G60)</f>
        <v/>
      </c>
      <c r="M60" s="19" t="str">
        <f aca="false">IF(L60="","",Einstellungen!$B$4+SUM($L$6:L60))</f>
        <v/>
      </c>
      <c r="N60" s="20" t="str">
        <f aca="false">IF(G60="","",IF(Einstellungen!$B$12&gt;0,G60/Einstellungen!$B$12,""))</f>
        <v/>
      </c>
      <c r="O60" s="18"/>
      <c r="P60" s="21" t="str">
        <f aca="false">IF(OR(O60="",F60=""),"",F60/O60-1)</f>
        <v/>
      </c>
      <c r="Q60" s="10"/>
      <c r="R60" s="22" t="str">
        <f aca="false">IF(I60="Verloren",N(R59)+1,IF(I60="Storniert",N(R59),IF(I60="","",0)))</f>
        <v/>
      </c>
    </row>
    <row r="61" customFormat="false" ht="15" hidden="false" customHeight="false" outlineLevel="0" collapsed="false">
      <c r="A61" s="17"/>
      <c r="B61" s="10"/>
      <c r="C61" s="10"/>
      <c r="D61" s="10"/>
      <c r="E61" s="10"/>
      <c r="F61" s="18"/>
      <c r="G61" s="8"/>
      <c r="H61" s="10"/>
      <c r="I61" s="10"/>
      <c r="J61" s="19" t="str">
        <f aca="false">IF(OR(I61="",G61=""),"",IF(I61="Verloren",0,IF(I61="Storniert",G61,IF(H61="Vom Einsatz",ROUND(G61*(1-Einstellungen!$B$6)*F61,2),IF(H61="Vom Gewinn",ROUND(G61+(G61*F61-G61)*(1-Einstellungen!$B$6),2),ROUND(G61*F61,2))))))</f>
        <v/>
      </c>
      <c r="K61" s="8"/>
      <c r="L61" s="19" t="str">
        <f aca="false">IF(J61="","",IF(K61&lt;&gt;"",K61,J61)-G61)</f>
        <v/>
      </c>
      <c r="M61" s="19" t="str">
        <f aca="false">IF(L61="","",Einstellungen!$B$4+SUM($L$6:L61))</f>
        <v/>
      </c>
      <c r="N61" s="20" t="str">
        <f aca="false">IF(G61="","",IF(Einstellungen!$B$12&gt;0,G61/Einstellungen!$B$12,""))</f>
        <v/>
      </c>
      <c r="O61" s="18"/>
      <c r="P61" s="21" t="str">
        <f aca="false">IF(OR(O61="",F61=""),"",F61/O61-1)</f>
        <v/>
      </c>
      <c r="Q61" s="10"/>
      <c r="R61" s="22" t="str">
        <f aca="false">IF(I61="Verloren",N(R60)+1,IF(I61="Storniert",N(R60),IF(I61="","",0)))</f>
        <v/>
      </c>
    </row>
    <row r="62" customFormat="false" ht="15" hidden="false" customHeight="false" outlineLevel="0" collapsed="false">
      <c r="A62" s="17"/>
      <c r="B62" s="10"/>
      <c r="C62" s="10"/>
      <c r="D62" s="10"/>
      <c r="E62" s="10"/>
      <c r="F62" s="18"/>
      <c r="G62" s="8"/>
      <c r="H62" s="10"/>
      <c r="I62" s="10"/>
      <c r="J62" s="19" t="str">
        <f aca="false">IF(OR(I62="",G62=""),"",IF(I62="Verloren",0,IF(I62="Storniert",G62,IF(H62="Vom Einsatz",ROUND(G62*(1-Einstellungen!$B$6)*F62,2),IF(H62="Vom Gewinn",ROUND(G62+(G62*F62-G62)*(1-Einstellungen!$B$6),2),ROUND(G62*F62,2))))))</f>
        <v/>
      </c>
      <c r="K62" s="8"/>
      <c r="L62" s="19" t="str">
        <f aca="false">IF(J62="","",IF(K62&lt;&gt;"",K62,J62)-G62)</f>
        <v/>
      </c>
      <c r="M62" s="19" t="str">
        <f aca="false">IF(L62="","",Einstellungen!$B$4+SUM($L$6:L62))</f>
        <v/>
      </c>
      <c r="N62" s="20" t="str">
        <f aca="false">IF(G62="","",IF(Einstellungen!$B$12&gt;0,G62/Einstellungen!$B$12,""))</f>
        <v/>
      </c>
      <c r="O62" s="18"/>
      <c r="P62" s="21" t="str">
        <f aca="false">IF(OR(O62="",F62=""),"",F62/O62-1)</f>
        <v/>
      </c>
      <c r="Q62" s="10"/>
      <c r="R62" s="22" t="str">
        <f aca="false">IF(I62="Verloren",N(R61)+1,IF(I62="Storniert",N(R61),IF(I62="","",0)))</f>
        <v/>
      </c>
    </row>
    <row r="63" customFormat="false" ht="15" hidden="false" customHeight="false" outlineLevel="0" collapsed="false">
      <c r="A63" s="17"/>
      <c r="B63" s="10"/>
      <c r="C63" s="10"/>
      <c r="D63" s="10"/>
      <c r="E63" s="10"/>
      <c r="F63" s="18"/>
      <c r="G63" s="8"/>
      <c r="H63" s="10"/>
      <c r="I63" s="10"/>
      <c r="J63" s="19" t="str">
        <f aca="false">IF(OR(I63="",G63=""),"",IF(I63="Verloren",0,IF(I63="Storniert",G63,IF(H63="Vom Einsatz",ROUND(G63*(1-Einstellungen!$B$6)*F63,2),IF(H63="Vom Gewinn",ROUND(G63+(G63*F63-G63)*(1-Einstellungen!$B$6),2),ROUND(G63*F63,2))))))</f>
        <v/>
      </c>
      <c r="K63" s="8"/>
      <c r="L63" s="19" t="str">
        <f aca="false">IF(J63="","",IF(K63&lt;&gt;"",K63,J63)-G63)</f>
        <v/>
      </c>
      <c r="M63" s="19" t="str">
        <f aca="false">IF(L63="","",Einstellungen!$B$4+SUM($L$6:L63))</f>
        <v/>
      </c>
      <c r="N63" s="20" t="str">
        <f aca="false">IF(G63="","",IF(Einstellungen!$B$12&gt;0,G63/Einstellungen!$B$12,""))</f>
        <v/>
      </c>
      <c r="O63" s="18"/>
      <c r="P63" s="21" t="str">
        <f aca="false">IF(OR(O63="",F63=""),"",F63/O63-1)</f>
        <v/>
      </c>
      <c r="Q63" s="10"/>
      <c r="R63" s="22" t="str">
        <f aca="false">IF(I63="Verloren",N(R62)+1,IF(I63="Storniert",N(R62),IF(I63="","",0)))</f>
        <v/>
      </c>
    </row>
    <row r="64" customFormat="false" ht="15" hidden="false" customHeight="false" outlineLevel="0" collapsed="false">
      <c r="A64" s="17"/>
      <c r="B64" s="10"/>
      <c r="C64" s="10"/>
      <c r="D64" s="10"/>
      <c r="E64" s="10"/>
      <c r="F64" s="18"/>
      <c r="G64" s="8"/>
      <c r="H64" s="10"/>
      <c r="I64" s="10"/>
      <c r="J64" s="19" t="str">
        <f aca="false">IF(OR(I64="",G64=""),"",IF(I64="Verloren",0,IF(I64="Storniert",G64,IF(H64="Vom Einsatz",ROUND(G64*(1-Einstellungen!$B$6)*F64,2),IF(H64="Vom Gewinn",ROUND(G64+(G64*F64-G64)*(1-Einstellungen!$B$6),2),ROUND(G64*F64,2))))))</f>
        <v/>
      </c>
      <c r="K64" s="8"/>
      <c r="L64" s="19" t="str">
        <f aca="false">IF(J64="","",IF(K64&lt;&gt;"",K64,J64)-G64)</f>
        <v/>
      </c>
      <c r="M64" s="19" t="str">
        <f aca="false">IF(L64="","",Einstellungen!$B$4+SUM($L$6:L64))</f>
        <v/>
      </c>
      <c r="N64" s="20" t="str">
        <f aca="false">IF(G64="","",IF(Einstellungen!$B$12&gt;0,G64/Einstellungen!$B$12,""))</f>
        <v/>
      </c>
      <c r="O64" s="18"/>
      <c r="P64" s="21" t="str">
        <f aca="false">IF(OR(O64="",F64=""),"",F64/O64-1)</f>
        <v/>
      </c>
      <c r="Q64" s="10"/>
      <c r="R64" s="22" t="str">
        <f aca="false">IF(I64="Verloren",N(R63)+1,IF(I64="Storniert",N(R63),IF(I64="","",0)))</f>
        <v/>
      </c>
    </row>
    <row r="65" customFormat="false" ht="15" hidden="false" customHeight="false" outlineLevel="0" collapsed="false">
      <c r="A65" s="17"/>
      <c r="B65" s="10"/>
      <c r="C65" s="10"/>
      <c r="D65" s="10"/>
      <c r="E65" s="10"/>
      <c r="F65" s="18"/>
      <c r="G65" s="8"/>
      <c r="H65" s="10"/>
      <c r="I65" s="10"/>
      <c r="J65" s="19" t="str">
        <f aca="false">IF(OR(I65="",G65=""),"",IF(I65="Verloren",0,IF(I65="Storniert",G65,IF(H65="Vom Einsatz",ROUND(G65*(1-Einstellungen!$B$6)*F65,2),IF(H65="Vom Gewinn",ROUND(G65+(G65*F65-G65)*(1-Einstellungen!$B$6),2),ROUND(G65*F65,2))))))</f>
        <v/>
      </c>
      <c r="K65" s="8"/>
      <c r="L65" s="19" t="str">
        <f aca="false">IF(J65="","",IF(K65&lt;&gt;"",K65,J65)-G65)</f>
        <v/>
      </c>
      <c r="M65" s="19" t="str">
        <f aca="false">IF(L65="","",Einstellungen!$B$4+SUM($L$6:L65))</f>
        <v/>
      </c>
      <c r="N65" s="20" t="str">
        <f aca="false">IF(G65="","",IF(Einstellungen!$B$12&gt;0,G65/Einstellungen!$B$12,""))</f>
        <v/>
      </c>
      <c r="O65" s="18"/>
      <c r="P65" s="21" t="str">
        <f aca="false">IF(OR(O65="",F65=""),"",F65/O65-1)</f>
        <v/>
      </c>
      <c r="Q65" s="10"/>
      <c r="R65" s="22" t="str">
        <f aca="false">IF(I65="Verloren",N(R64)+1,IF(I65="Storniert",N(R64),IF(I65="","",0)))</f>
        <v/>
      </c>
    </row>
    <row r="66" customFormat="false" ht="15" hidden="false" customHeight="false" outlineLevel="0" collapsed="false">
      <c r="A66" s="17"/>
      <c r="B66" s="10"/>
      <c r="C66" s="10"/>
      <c r="D66" s="10"/>
      <c r="E66" s="10"/>
      <c r="F66" s="18"/>
      <c r="G66" s="8"/>
      <c r="H66" s="10"/>
      <c r="I66" s="10"/>
      <c r="J66" s="19" t="str">
        <f aca="false">IF(OR(I66="",G66=""),"",IF(I66="Verloren",0,IF(I66="Storniert",G66,IF(H66="Vom Einsatz",ROUND(G66*(1-Einstellungen!$B$6)*F66,2),IF(H66="Vom Gewinn",ROUND(G66+(G66*F66-G66)*(1-Einstellungen!$B$6),2),ROUND(G66*F66,2))))))</f>
        <v/>
      </c>
      <c r="K66" s="8"/>
      <c r="L66" s="19" t="str">
        <f aca="false">IF(J66="","",IF(K66&lt;&gt;"",K66,J66)-G66)</f>
        <v/>
      </c>
      <c r="M66" s="19" t="str">
        <f aca="false">IF(L66="","",Einstellungen!$B$4+SUM($L$6:L66))</f>
        <v/>
      </c>
      <c r="N66" s="20" t="str">
        <f aca="false">IF(G66="","",IF(Einstellungen!$B$12&gt;0,G66/Einstellungen!$B$12,""))</f>
        <v/>
      </c>
      <c r="O66" s="18"/>
      <c r="P66" s="21" t="str">
        <f aca="false">IF(OR(O66="",F66=""),"",F66/O66-1)</f>
        <v/>
      </c>
      <c r="Q66" s="10"/>
      <c r="R66" s="22" t="str">
        <f aca="false">IF(I66="Verloren",N(R65)+1,IF(I66="Storniert",N(R65),IF(I66="","",0)))</f>
        <v/>
      </c>
    </row>
    <row r="67" customFormat="false" ht="15" hidden="false" customHeight="false" outlineLevel="0" collapsed="false">
      <c r="A67" s="17"/>
      <c r="B67" s="10"/>
      <c r="C67" s="10"/>
      <c r="D67" s="10"/>
      <c r="E67" s="10"/>
      <c r="F67" s="18"/>
      <c r="G67" s="8"/>
      <c r="H67" s="10"/>
      <c r="I67" s="10"/>
      <c r="J67" s="19" t="str">
        <f aca="false">IF(OR(I67="",G67=""),"",IF(I67="Verloren",0,IF(I67="Storniert",G67,IF(H67="Vom Einsatz",ROUND(G67*(1-Einstellungen!$B$6)*F67,2),IF(H67="Vom Gewinn",ROUND(G67+(G67*F67-G67)*(1-Einstellungen!$B$6),2),ROUND(G67*F67,2))))))</f>
        <v/>
      </c>
      <c r="K67" s="8"/>
      <c r="L67" s="19" t="str">
        <f aca="false">IF(J67="","",IF(K67&lt;&gt;"",K67,J67)-G67)</f>
        <v/>
      </c>
      <c r="M67" s="19" t="str">
        <f aca="false">IF(L67="","",Einstellungen!$B$4+SUM($L$6:L67))</f>
        <v/>
      </c>
      <c r="N67" s="20" t="str">
        <f aca="false">IF(G67="","",IF(Einstellungen!$B$12&gt;0,G67/Einstellungen!$B$12,""))</f>
        <v/>
      </c>
      <c r="O67" s="18"/>
      <c r="P67" s="21" t="str">
        <f aca="false">IF(OR(O67="",F67=""),"",F67/O67-1)</f>
        <v/>
      </c>
      <c r="Q67" s="10"/>
      <c r="R67" s="22" t="str">
        <f aca="false">IF(I67="Verloren",N(R66)+1,IF(I67="Storniert",N(R66),IF(I67="","",0)))</f>
        <v/>
      </c>
    </row>
    <row r="68" customFormat="false" ht="15" hidden="false" customHeight="false" outlineLevel="0" collapsed="false">
      <c r="A68" s="17"/>
      <c r="B68" s="10"/>
      <c r="C68" s="10"/>
      <c r="D68" s="10"/>
      <c r="E68" s="10"/>
      <c r="F68" s="18"/>
      <c r="G68" s="8"/>
      <c r="H68" s="10"/>
      <c r="I68" s="10"/>
      <c r="J68" s="19" t="str">
        <f aca="false">IF(OR(I68="",G68=""),"",IF(I68="Verloren",0,IF(I68="Storniert",G68,IF(H68="Vom Einsatz",ROUND(G68*(1-Einstellungen!$B$6)*F68,2),IF(H68="Vom Gewinn",ROUND(G68+(G68*F68-G68)*(1-Einstellungen!$B$6),2),ROUND(G68*F68,2))))))</f>
        <v/>
      </c>
      <c r="K68" s="8"/>
      <c r="L68" s="19" t="str">
        <f aca="false">IF(J68="","",IF(K68&lt;&gt;"",K68,J68)-G68)</f>
        <v/>
      </c>
      <c r="M68" s="19" t="str">
        <f aca="false">IF(L68="","",Einstellungen!$B$4+SUM($L$6:L68))</f>
        <v/>
      </c>
      <c r="N68" s="20" t="str">
        <f aca="false">IF(G68="","",IF(Einstellungen!$B$12&gt;0,G68/Einstellungen!$B$12,""))</f>
        <v/>
      </c>
      <c r="O68" s="18"/>
      <c r="P68" s="21" t="str">
        <f aca="false">IF(OR(O68="",F68=""),"",F68/O68-1)</f>
        <v/>
      </c>
      <c r="Q68" s="10"/>
      <c r="R68" s="22" t="str">
        <f aca="false">IF(I68="Verloren",N(R67)+1,IF(I68="Storniert",N(R67),IF(I68="","",0)))</f>
        <v/>
      </c>
    </row>
    <row r="69" customFormat="false" ht="15" hidden="false" customHeight="false" outlineLevel="0" collapsed="false">
      <c r="A69" s="17"/>
      <c r="B69" s="10"/>
      <c r="C69" s="10"/>
      <c r="D69" s="10"/>
      <c r="E69" s="10"/>
      <c r="F69" s="18"/>
      <c r="G69" s="8"/>
      <c r="H69" s="10"/>
      <c r="I69" s="10"/>
      <c r="J69" s="19" t="str">
        <f aca="false">IF(OR(I69="",G69=""),"",IF(I69="Verloren",0,IF(I69="Storniert",G69,IF(H69="Vom Einsatz",ROUND(G69*(1-Einstellungen!$B$6)*F69,2),IF(H69="Vom Gewinn",ROUND(G69+(G69*F69-G69)*(1-Einstellungen!$B$6),2),ROUND(G69*F69,2))))))</f>
        <v/>
      </c>
      <c r="K69" s="8"/>
      <c r="L69" s="19" t="str">
        <f aca="false">IF(J69="","",IF(K69&lt;&gt;"",K69,J69)-G69)</f>
        <v/>
      </c>
      <c r="M69" s="19" t="str">
        <f aca="false">IF(L69="","",Einstellungen!$B$4+SUM($L$6:L69))</f>
        <v/>
      </c>
      <c r="N69" s="20" t="str">
        <f aca="false">IF(G69="","",IF(Einstellungen!$B$12&gt;0,G69/Einstellungen!$B$12,""))</f>
        <v/>
      </c>
      <c r="O69" s="18"/>
      <c r="P69" s="21" t="str">
        <f aca="false">IF(OR(O69="",F69=""),"",F69/O69-1)</f>
        <v/>
      </c>
      <c r="Q69" s="10"/>
      <c r="R69" s="22" t="str">
        <f aca="false">IF(I69="Verloren",N(R68)+1,IF(I69="Storniert",N(R68),IF(I69="","",0)))</f>
        <v/>
      </c>
    </row>
    <row r="70" customFormat="false" ht="15" hidden="false" customHeight="false" outlineLevel="0" collapsed="false">
      <c r="A70" s="17"/>
      <c r="B70" s="10"/>
      <c r="C70" s="10"/>
      <c r="D70" s="10"/>
      <c r="E70" s="10"/>
      <c r="F70" s="18"/>
      <c r="G70" s="8"/>
      <c r="H70" s="10"/>
      <c r="I70" s="10"/>
      <c r="J70" s="19" t="str">
        <f aca="false">IF(OR(I70="",G70=""),"",IF(I70="Verloren",0,IF(I70="Storniert",G70,IF(H70="Vom Einsatz",ROUND(G70*(1-Einstellungen!$B$6)*F70,2),IF(H70="Vom Gewinn",ROUND(G70+(G70*F70-G70)*(1-Einstellungen!$B$6),2),ROUND(G70*F70,2))))))</f>
        <v/>
      </c>
      <c r="K70" s="8"/>
      <c r="L70" s="19" t="str">
        <f aca="false">IF(J70="","",IF(K70&lt;&gt;"",K70,J70)-G70)</f>
        <v/>
      </c>
      <c r="M70" s="19" t="str">
        <f aca="false">IF(L70="","",Einstellungen!$B$4+SUM($L$6:L70))</f>
        <v/>
      </c>
      <c r="N70" s="20" t="str">
        <f aca="false">IF(G70="","",IF(Einstellungen!$B$12&gt;0,G70/Einstellungen!$B$12,""))</f>
        <v/>
      </c>
      <c r="O70" s="18"/>
      <c r="P70" s="21" t="str">
        <f aca="false">IF(OR(O70="",F70=""),"",F70/O70-1)</f>
        <v/>
      </c>
      <c r="Q70" s="10"/>
      <c r="R70" s="22" t="str">
        <f aca="false">IF(I70="Verloren",N(R69)+1,IF(I70="Storniert",N(R69),IF(I70="","",0)))</f>
        <v/>
      </c>
    </row>
    <row r="71" customFormat="false" ht="15" hidden="false" customHeight="false" outlineLevel="0" collapsed="false">
      <c r="A71" s="17"/>
      <c r="B71" s="10"/>
      <c r="C71" s="10"/>
      <c r="D71" s="10"/>
      <c r="E71" s="10"/>
      <c r="F71" s="18"/>
      <c r="G71" s="8"/>
      <c r="H71" s="10"/>
      <c r="I71" s="10"/>
      <c r="J71" s="19" t="str">
        <f aca="false">IF(OR(I71="",G71=""),"",IF(I71="Verloren",0,IF(I71="Storniert",G71,IF(H71="Vom Einsatz",ROUND(G71*(1-Einstellungen!$B$6)*F71,2),IF(H71="Vom Gewinn",ROUND(G71+(G71*F71-G71)*(1-Einstellungen!$B$6),2),ROUND(G71*F71,2))))))</f>
        <v/>
      </c>
      <c r="K71" s="8"/>
      <c r="L71" s="19" t="str">
        <f aca="false">IF(J71="","",IF(K71&lt;&gt;"",K71,J71)-G71)</f>
        <v/>
      </c>
      <c r="M71" s="19" t="str">
        <f aca="false">IF(L71="","",Einstellungen!$B$4+SUM($L$6:L71))</f>
        <v/>
      </c>
      <c r="N71" s="20" t="str">
        <f aca="false">IF(G71="","",IF(Einstellungen!$B$12&gt;0,G71/Einstellungen!$B$12,""))</f>
        <v/>
      </c>
      <c r="O71" s="18"/>
      <c r="P71" s="21" t="str">
        <f aca="false">IF(OR(O71="",F71=""),"",F71/O71-1)</f>
        <v/>
      </c>
      <c r="Q71" s="10"/>
      <c r="R71" s="22" t="str">
        <f aca="false">IF(I71="Verloren",N(R70)+1,IF(I71="Storniert",N(R70),IF(I71="","",0)))</f>
        <v/>
      </c>
    </row>
    <row r="72" customFormat="false" ht="15" hidden="false" customHeight="false" outlineLevel="0" collapsed="false">
      <c r="A72" s="17"/>
      <c r="B72" s="10"/>
      <c r="C72" s="10"/>
      <c r="D72" s="10"/>
      <c r="E72" s="10"/>
      <c r="F72" s="18"/>
      <c r="G72" s="8"/>
      <c r="H72" s="10"/>
      <c r="I72" s="10"/>
      <c r="J72" s="19" t="str">
        <f aca="false">IF(OR(I72="",G72=""),"",IF(I72="Verloren",0,IF(I72="Storniert",G72,IF(H72="Vom Einsatz",ROUND(G72*(1-Einstellungen!$B$6)*F72,2),IF(H72="Vom Gewinn",ROUND(G72+(G72*F72-G72)*(1-Einstellungen!$B$6),2),ROUND(G72*F72,2))))))</f>
        <v/>
      </c>
      <c r="K72" s="8"/>
      <c r="L72" s="19" t="str">
        <f aca="false">IF(J72="","",IF(K72&lt;&gt;"",K72,J72)-G72)</f>
        <v/>
      </c>
      <c r="M72" s="19" t="str">
        <f aca="false">IF(L72="","",Einstellungen!$B$4+SUM($L$6:L72))</f>
        <v/>
      </c>
      <c r="N72" s="20" t="str">
        <f aca="false">IF(G72="","",IF(Einstellungen!$B$12&gt;0,G72/Einstellungen!$B$12,""))</f>
        <v/>
      </c>
      <c r="O72" s="18"/>
      <c r="P72" s="21" t="str">
        <f aca="false">IF(OR(O72="",F72=""),"",F72/O72-1)</f>
        <v/>
      </c>
      <c r="Q72" s="10"/>
      <c r="R72" s="22" t="str">
        <f aca="false">IF(I72="Verloren",N(R71)+1,IF(I72="Storniert",N(R71),IF(I72="","",0)))</f>
        <v/>
      </c>
    </row>
    <row r="73" customFormat="false" ht="15" hidden="false" customHeight="false" outlineLevel="0" collapsed="false">
      <c r="A73" s="17"/>
      <c r="B73" s="10"/>
      <c r="C73" s="10"/>
      <c r="D73" s="10"/>
      <c r="E73" s="10"/>
      <c r="F73" s="18"/>
      <c r="G73" s="8"/>
      <c r="H73" s="10"/>
      <c r="I73" s="10"/>
      <c r="J73" s="19" t="str">
        <f aca="false">IF(OR(I73="",G73=""),"",IF(I73="Verloren",0,IF(I73="Storniert",G73,IF(H73="Vom Einsatz",ROUND(G73*(1-Einstellungen!$B$6)*F73,2),IF(H73="Vom Gewinn",ROUND(G73+(G73*F73-G73)*(1-Einstellungen!$B$6),2),ROUND(G73*F73,2))))))</f>
        <v/>
      </c>
      <c r="K73" s="8"/>
      <c r="L73" s="19" t="str">
        <f aca="false">IF(J73="","",IF(K73&lt;&gt;"",K73,J73)-G73)</f>
        <v/>
      </c>
      <c r="M73" s="19" t="str">
        <f aca="false">IF(L73="","",Einstellungen!$B$4+SUM($L$6:L73))</f>
        <v/>
      </c>
      <c r="N73" s="20" t="str">
        <f aca="false">IF(G73="","",IF(Einstellungen!$B$12&gt;0,G73/Einstellungen!$B$12,""))</f>
        <v/>
      </c>
      <c r="O73" s="18"/>
      <c r="P73" s="21" t="str">
        <f aca="false">IF(OR(O73="",F73=""),"",F73/O73-1)</f>
        <v/>
      </c>
      <c r="Q73" s="10"/>
      <c r="R73" s="22" t="str">
        <f aca="false">IF(I73="Verloren",N(R72)+1,IF(I73="Storniert",N(R72),IF(I73="","",0)))</f>
        <v/>
      </c>
    </row>
    <row r="74" customFormat="false" ht="15" hidden="false" customHeight="false" outlineLevel="0" collapsed="false">
      <c r="A74" s="17"/>
      <c r="B74" s="10"/>
      <c r="C74" s="10"/>
      <c r="D74" s="10"/>
      <c r="E74" s="10"/>
      <c r="F74" s="18"/>
      <c r="G74" s="8"/>
      <c r="H74" s="10"/>
      <c r="I74" s="10"/>
      <c r="J74" s="19" t="str">
        <f aca="false">IF(OR(I74="",G74=""),"",IF(I74="Verloren",0,IF(I74="Storniert",G74,IF(H74="Vom Einsatz",ROUND(G74*(1-Einstellungen!$B$6)*F74,2),IF(H74="Vom Gewinn",ROUND(G74+(G74*F74-G74)*(1-Einstellungen!$B$6),2),ROUND(G74*F74,2))))))</f>
        <v/>
      </c>
      <c r="K74" s="8"/>
      <c r="L74" s="19" t="str">
        <f aca="false">IF(J74="","",IF(K74&lt;&gt;"",K74,J74)-G74)</f>
        <v/>
      </c>
      <c r="M74" s="19" t="str">
        <f aca="false">IF(L74="","",Einstellungen!$B$4+SUM($L$6:L74))</f>
        <v/>
      </c>
      <c r="N74" s="20" t="str">
        <f aca="false">IF(G74="","",IF(Einstellungen!$B$12&gt;0,G74/Einstellungen!$B$12,""))</f>
        <v/>
      </c>
      <c r="O74" s="18"/>
      <c r="P74" s="21" t="str">
        <f aca="false">IF(OR(O74="",F74=""),"",F74/O74-1)</f>
        <v/>
      </c>
      <c r="Q74" s="10"/>
      <c r="R74" s="22" t="str">
        <f aca="false">IF(I74="Verloren",N(R73)+1,IF(I74="Storniert",N(R73),IF(I74="","",0)))</f>
        <v/>
      </c>
    </row>
    <row r="75" customFormat="false" ht="15" hidden="false" customHeight="false" outlineLevel="0" collapsed="false">
      <c r="A75" s="17"/>
      <c r="B75" s="10"/>
      <c r="C75" s="10"/>
      <c r="D75" s="10"/>
      <c r="E75" s="10"/>
      <c r="F75" s="18"/>
      <c r="G75" s="8"/>
      <c r="H75" s="10"/>
      <c r="I75" s="10"/>
      <c r="J75" s="19" t="str">
        <f aca="false">IF(OR(I75="",G75=""),"",IF(I75="Verloren",0,IF(I75="Storniert",G75,IF(H75="Vom Einsatz",ROUND(G75*(1-Einstellungen!$B$6)*F75,2),IF(H75="Vom Gewinn",ROUND(G75+(G75*F75-G75)*(1-Einstellungen!$B$6),2),ROUND(G75*F75,2))))))</f>
        <v/>
      </c>
      <c r="K75" s="8"/>
      <c r="L75" s="19" t="str">
        <f aca="false">IF(J75="","",IF(K75&lt;&gt;"",K75,J75)-G75)</f>
        <v/>
      </c>
      <c r="M75" s="19" t="str">
        <f aca="false">IF(L75="","",Einstellungen!$B$4+SUM($L$6:L75))</f>
        <v/>
      </c>
      <c r="N75" s="20" t="str">
        <f aca="false">IF(G75="","",IF(Einstellungen!$B$12&gt;0,G75/Einstellungen!$B$12,""))</f>
        <v/>
      </c>
      <c r="O75" s="18"/>
      <c r="P75" s="21" t="str">
        <f aca="false">IF(OR(O75="",F75=""),"",F75/O75-1)</f>
        <v/>
      </c>
      <c r="Q75" s="10"/>
      <c r="R75" s="22" t="str">
        <f aca="false">IF(I75="Verloren",N(R74)+1,IF(I75="Storniert",N(R74),IF(I75="","",0)))</f>
        <v/>
      </c>
    </row>
    <row r="76" customFormat="false" ht="15" hidden="false" customHeight="false" outlineLevel="0" collapsed="false">
      <c r="A76" s="17"/>
      <c r="B76" s="10"/>
      <c r="C76" s="10"/>
      <c r="D76" s="10"/>
      <c r="E76" s="10"/>
      <c r="F76" s="18"/>
      <c r="G76" s="8"/>
      <c r="H76" s="10"/>
      <c r="I76" s="10"/>
      <c r="J76" s="19" t="str">
        <f aca="false">IF(OR(I76="",G76=""),"",IF(I76="Verloren",0,IF(I76="Storniert",G76,IF(H76="Vom Einsatz",ROUND(G76*(1-Einstellungen!$B$6)*F76,2),IF(H76="Vom Gewinn",ROUND(G76+(G76*F76-G76)*(1-Einstellungen!$B$6),2),ROUND(G76*F76,2))))))</f>
        <v/>
      </c>
      <c r="K76" s="8"/>
      <c r="L76" s="19" t="str">
        <f aca="false">IF(J76="","",IF(K76&lt;&gt;"",K76,J76)-G76)</f>
        <v/>
      </c>
      <c r="M76" s="19" t="str">
        <f aca="false">IF(L76="","",Einstellungen!$B$4+SUM($L$6:L76))</f>
        <v/>
      </c>
      <c r="N76" s="20" t="str">
        <f aca="false">IF(G76="","",IF(Einstellungen!$B$12&gt;0,G76/Einstellungen!$B$12,""))</f>
        <v/>
      </c>
      <c r="O76" s="18"/>
      <c r="P76" s="21" t="str">
        <f aca="false">IF(OR(O76="",F76=""),"",F76/O76-1)</f>
        <v/>
      </c>
      <c r="Q76" s="10"/>
      <c r="R76" s="22" t="str">
        <f aca="false">IF(I76="Verloren",N(R75)+1,IF(I76="Storniert",N(R75),IF(I76="","",0)))</f>
        <v/>
      </c>
    </row>
    <row r="77" customFormat="false" ht="15" hidden="false" customHeight="false" outlineLevel="0" collapsed="false">
      <c r="A77" s="17"/>
      <c r="B77" s="10"/>
      <c r="C77" s="10"/>
      <c r="D77" s="10"/>
      <c r="E77" s="10"/>
      <c r="F77" s="18"/>
      <c r="G77" s="8"/>
      <c r="H77" s="10"/>
      <c r="I77" s="10"/>
      <c r="J77" s="19" t="str">
        <f aca="false">IF(OR(I77="",G77=""),"",IF(I77="Verloren",0,IF(I77="Storniert",G77,IF(H77="Vom Einsatz",ROUND(G77*(1-Einstellungen!$B$6)*F77,2),IF(H77="Vom Gewinn",ROUND(G77+(G77*F77-G77)*(1-Einstellungen!$B$6),2),ROUND(G77*F77,2))))))</f>
        <v/>
      </c>
      <c r="K77" s="8"/>
      <c r="L77" s="19" t="str">
        <f aca="false">IF(J77="","",IF(K77&lt;&gt;"",K77,J77)-G77)</f>
        <v/>
      </c>
      <c r="M77" s="19" t="str">
        <f aca="false">IF(L77="","",Einstellungen!$B$4+SUM($L$6:L77))</f>
        <v/>
      </c>
      <c r="N77" s="20" t="str">
        <f aca="false">IF(G77="","",IF(Einstellungen!$B$12&gt;0,G77/Einstellungen!$B$12,""))</f>
        <v/>
      </c>
      <c r="O77" s="18"/>
      <c r="P77" s="21" t="str">
        <f aca="false">IF(OR(O77="",F77=""),"",F77/O77-1)</f>
        <v/>
      </c>
      <c r="Q77" s="10"/>
      <c r="R77" s="22" t="str">
        <f aca="false">IF(I77="Verloren",N(R76)+1,IF(I77="Storniert",N(R76),IF(I77="","",0)))</f>
        <v/>
      </c>
    </row>
    <row r="78" customFormat="false" ht="15" hidden="false" customHeight="false" outlineLevel="0" collapsed="false">
      <c r="A78" s="17"/>
      <c r="B78" s="10"/>
      <c r="C78" s="10"/>
      <c r="D78" s="10"/>
      <c r="E78" s="10"/>
      <c r="F78" s="18"/>
      <c r="G78" s="8"/>
      <c r="H78" s="10"/>
      <c r="I78" s="10"/>
      <c r="J78" s="19" t="str">
        <f aca="false">IF(OR(I78="",G78=""),"",IF(I78="Verloren",0,IF(I78="Storniert",G78,IF(H78="Vom Einsatz",ROUND(G78*(1-Einstellungen!$B$6)*F78,2),IF(H78="Vom Gewinn",ROUND(G78+(G78*F78-G78)*(1-Einstellungen!$B$6),2),ROUND(G78*F78,2))))))</f>
        <v/>
      </c>
      <c r="K78" s="8"/>
      <c r="L78" s="19" t="str">
        <f aca="false">IF(J78="","",IF(K78&lt;&gt;"",K78,J78)-G78)</f>
        <v/>
      </c>
      <c r="M78" s="19" t="str">
        <f aca="false">IF(L78="","",Einstellungen!$B$4+SUM($L$6:L78))</f>
        <v/>
      </c>
      <c r="N78" s="20" t="str">
        <f aca="false">IF(G78="","",IF(Einstellungen!$B$12&gt;0,G78/Einstellungen!$B$12,""))</f>
        <v/>
      </c>
      <c r="O78" s="18"/>
      <c r="P78" s="21" t="str">
        <f aca="false">IF(OR(O78="",F78=""),"",F78/O78-1)</f>
        <v/>
      </c>
      <c r="Q78" s="10"/>
      <c r="R78" s="22" t="str">
        <f aca="false">IF(I78="Verloren",N(R77)+1,IF(I78="Storniert",N(R77),IF(I78="","",0)))</f>
        <v/>
      </c>
    </row>
    <row r="79" customFormat="false" ht="15" hidden="false" customHeight="false" outlineLevel="0" collapsed="false">
      <c r="A79" s="17"/>
      <c r="B79" s="10"/>
      <c r="C79" s="10"/>
      <c r="D79" s="10"/>
      <c r="E79" s="10"/>
      <c r="F79" s="18"/>
      <c r="G79" s="8"/>
      <c r="H79" s="10"/>
      <c r="I79" s="10"/>
      <c r="J79" s="19" t="str">
        <f aca="false">IF(OR(I79="",G79=""),"",IF(I79="Verloren",0,IF(I79="Storniert",G79,IF(H79="Vom Einsatz",ROUND(G79*(1-Einstellungen!$B$6)*F79,2),IF(H79="Vom Gewinn",ROUND(G79+(G79*F79-G79)*(1-Einstellungen!$B$6),2),ROUND(G79*F79,2))))))</f>
        <v/>
      </c>
      <c r="K79" s="8"/>
      <c r="L79" s="19" t="str">
        <f aca="false">IF(J79="","",IF(K79&lt;&gt;"",K79,J79)-G79)</f>
        <v/>
      </c>
      <c r="M79" s="19" t="str">
        <f aca="false">IF(L79="","",Einstellungen!$B$4+SUM($L$6:L79))</f>
        <v/>
      </c>
      <c r="N79" s="20" t="str">
        <f aca="false">IF(G79="","",IF(Einstellungen!$B$12&gt;0,G79/Einstellungen!$B$12,""))</f>
        <v/>
      </c>
      <c r="O79" s="18"/>
      <c r="P79" s="21" t="str">
        <f aca="false">IF(OR(O79="",F79=""),"",F79/O79-1)</f>
        <v/>
      </c>
      <c r="Q79" s="10"/>
      <c r="R79" s="22" t="str">
        <f aca="false">IF(I79="Verloren",N(R78)+1,IF(I79="Storniert",N(R78),IF(I79="","",0)))</f>
        <v/>
      </c>
    </row>
    <row r="80" customFormat="false" ht="15" hidden="false" customHeight="false" outlineLevel="0" collapsed="false">
      <c r="A80" s="17"/>
      <c r="B80" s="10"/>
      <c r="C80" s="10"/>
      <c r="D80" s="10"/>
      <c r="E80" s="10"/>
      <c r="F80" s="18"/>
      <c r="G80" s="8"/>
      <c r="H80" s="10"/>
      <c r="I80" s="10"/>
      <c r="J80" s="19" t="str">
        <f aca="false">IF(OR(I80="",G80=""),"",IF(I80="Verloren",0,IF(I80="Storniert",G80,IF(H80="Vom Einsatz",ROUND(G80*(1-Einstellungen!$B$6)*F80,2),IF(H80="Vom Gewinn",ROUND(G80+(G80*F80-G80)*(1-Einstellungen!$B$6),2),ROUND(G80*F80,2))))))</f>
        <v/>
      </c>
      <c r="K80" s="8"/>
      <c r="L80" s="19" t="str">
        <f aca="false">IF(J80="","",IF(K80&lt;&gt;"",K80,J80)-G80)</f>
        <v/>
      </c>
      <c r="M80" s="19" t="str">
        <f aca="false">IF(L80="","",Einstellungen!$B$4+SUM($L$6:L80))</f>
        <v/>
      </c>
      <c r="N80" s="20" t="str">
        <f aca="false">IF(G80="","",IF(Einstellungen!$B$12&gt;0,G80/Einstellungen!$B$12,""))</f>
        <v/>
      </c>
      <c r="O80" s="18"/>
      <c r="P80" s="21" t="str">
        <f aca="false">IF(OR(O80="",F80=""),"",F80/O80-1)</f>
        <v/>
      </c>
      <c r="Q80" s="10"/>
      <c r="R80" s="22" t="str">
        <f aca="false">IF(I80="Verloren",N(R79)+1,IF(I80="Storniert",N(R79),IF(I80="","",0)))</f>
        <v/>
      </c>
    </row>
    <row r="81" customFormat="false" ht="15" hidden="false" customHeight="false" outlineLevel="0" collapsed="false">
      <c r="A81" s="17"/>
      <c r="B81" s="10"/>
      <c r="C81" s="10"/>
      <c r="D81" s="10"/>
      <c r="E81" s="10"/>
      <c r="F81" s="18"/>
      <c r="G81" s="8"/>
      <c r="H81" s="10"/>
      <c r="I81" s="10"/>
      <c r="J81" s="19" t="str">
        <f aca="false">IF(OR(I81="",G81=""),"",IF(I81="Verloren",0,IF(I81="Storniert",G81,IF(H81="Vom Einsatz",ROUND(G81*(1-Einstellungen!$B$6)*F81,2),IF(H81="Vom Gewinn",ROUND(G81+(G81*F81-G81)*(1-Einstellungen!$B$6),2),ROUND(G81*F81,2))))))</f>
        <v/>
      </c>
      <c r="K81" s="8"/>
      <c r="L81" s="19" t="str">
        <f aca="false">IF(J81="","",IF(K81&lt;&gt;"",K81,J81)-G81)</f>
        <v/>
      </c>
      <c r="M81" s="19" t="str">
        <f aca="false">IF(L81="","",Einstellungen!$B$4+SUM($L$6:L81))</f>
        <v/>
      </c>
      <c r="N81" s="20" t="str">
        <f aca="false">IF(G81="","",IF(Einstellungen!$B$12&gt;0,G81/Einstellungen!$B$12,""))</f>
        <v/>
      </c>
      <c r="O81" s="18"/>
      <c r="P81" s="21" t="str">
        <f aca="false">IF(OR(O81="",F81=""),"",F81/O81-1)</f>
        <v/>
      </c>
      <c r="Q81" s="10"/>
      <c r="R81" s="22" t="str">
        <f aca="false">IF(I81="Verloren",N(R80)+1,IF(I81="Storniert",N(R80),IF(I81="","",0)))</f>
        <v/>
      </c>
    </row>
    <row r="82" customFormat="false" ht="15" hidden="false" customHeight="false" outlineLevel="0" collapsed="false">
      <c r="A82" s="17"/>
      <c r="B82" s="10"/>
      <c r="C82" s="10"/>
      <c r="D82" s="10"/>
      <c r="E82" s="10"/>
      <c r="F82" s="18"/>
      <c r="G82" s="8"/>
      <c r="H82" s="10"/>
      <c r="I82" s="10"/>
      <c r="J82" s="19" t="str">
        <f aca="false">IF(OR(I82="",G82=""),"",IF(I82="Verloren",0,IF(I82="Storniert",G82,IF(H82="Vom Einsatz",ROUND(G82*(1-Einstellungen!$B$6)*F82,2),IF(H82="Vom Gewinn",ROUND(G82+(G82*F82-G82)*(1-Einstellungen!$B$6),2),ROUND(G82*F82,2))))))</f>
        <v/>
      </c>
      <c r="K82" s="8"/>
      <c r="L82" s="19" t="str">
        <f aca="false">IF(J82="","",IF(K82&lt;&gt;"",K82,J82)-G82)</f>
        <v/>
      </c>
      <c r="M82" s="19" t="str">
        <f aca="false">IF(L82="","",Einstellungen!$B$4+SUM($L$6:L82))</f>
        <v/>
      </c>
      <c r="N82" s="20" t="str">
        <f aca="false">IF(G82="","",IF(Einstellungen!$B$12&gt;0,G82/Einstellungen!$B$12,""))</f>
        <v/>
      </c>
      <c r="O82" s="18"/>
      <c r="P82" s="21" t="str">
        <f aca="false">IF(OR(O82="",F82=""),"",F82/O82-1)</f>
        <v/>
      </c>
      <c r="Q82" s="10"/>
      <c r="R82" s="22" t="str">
        <f aca="false">IF(I82="Verloren",N(R81)+1,IF(I82="Storniert",N(R81),IF(I82="","",0)))</f>
        <v/>
      </c>
    </row>
    <row r="83" customFormat="false" ht="15" hidden="false" customHeight="false" outlineLevel="0" collapsed="false">
      <c r="A83" s="17"/>
      <c r="B83" s="10"/>
      <c r="C83" s="10"/>
      <c r="D83" s="10"/>
      <c r="E83" s="10"/>
      <c r="F83" s="18"/>
      <c r="G83" s="8"/>
      <c r="H83" s="10"/>
      <c r="I83" s="10"/>
      <c r="J83" s="19" t="str">
        <f aca="false">IF(OR(I83="",G83=""),"",IF(I83="Verloren",0,IF(I83="Storniert",G83,IF(H83="Vom Einsatz",ROUND(G83*(1-Einstellungen!$B$6)*F83,2),IF(H83="Vom Gewinn",ROUND(G83+(G83*F83-G83)*(1-Einstellungen!$B$6),2),ROUND(G83*F83,2))))))</f>
        <v/>
      </c>
      <c r="K83" s="8"/>
      <c r="L83" s="19" t="str">
        <f aca="false">IF(J83="","",IF(K83&lt;&gt;"",K83,J83)-G83)</f>
        <v/>
      </c>
      <c r="M83" s="19" t="str">
        <f aca="false">IF(L83="","",Einstellungen!$B$4+SUM($L$6:L83))</f>
        <v/>
      </c>
      <c r="N83" s="20" t="str">
        <f aca="false">IF(G83="","",IF(Einstellungen!$B$12&gt;0,G83/Einstellungen!$B$12,""))</f>
        <v/>
      </c>
      <c r="O83" s="18"/>
      <c r="P83" s="21" t="str">
        <f aca="false">IF(OR(O83="",F83=""),"",F83/O83-1)</f>
        <v/>
      </c>
      <c r="Q83" s="10"/>
      <c r="R83" s="22" t="str">
        <f aca="false">IF(I83="Verloren",N(R82)+1,IF(I83="Storniert",N(R82),IF(I83="","",0)))</f>
        <v/>
      </c>
    </row>
    <row r="84" customFormat="false" ht="15" hidden="false" customHeight="false" outlineLevel="0" collapsed="false">
      <c r="A84" s="17"/>
      <c r="B84" s="10"/>
      <c r="C84" s="10"/>
      <c r="D84" s="10"/>
      <c r="E84" s="10"/>
      <c r="F84" s="18"/>
      <c r="G84" s="8"/>
      <c r="H84" s="10"/>
      <c r="I84" s="10"/>
      <c r="J84" s="19" t="str">
        <f aca="false">IF(OR(I84="",G84=""),"",IF(I84="Verloren",0,IF(I84="Storniert",G84,IF(H84="Vom Einsatz",ROUND(G84*(1-Einstellungen!$B$6)*F84,2),IF(H84="Vom Gewinn",ROUND(G84+(G84*F84-G84)*(1-Einstellungen!$B$6),2),ROUND(G84*F84,2))))))</f>
        <v/>
      </c>
      <c r="K84" s="8"/>
      <c r="L84" s="19" t="str">
        <f aca="false">IF(J84="","",IF(K84&lt;&gt;"",K84,J84)-G84)</f>
        <v/>
      </c>
      <c r="M84" s="19" t="str">
        <f aca="false">IF(L84="","",Einstellungen!$B$4+SUM($L$6:L84))</f>
        <v/>
      </c>
      <c r="N84" s="20" t="str">
        <f aca="false">IF(G84="","",IF(Einstellungen!$B$12&gt;0,G84/Einstellungen!$B$12,""))</f>
        <v/>
      </c>
      <c r="O84" s="18"/>
      <c r="P84" s="21" t="str">
        <f aca="false">IF(OR(O84="",F84=""),"",F84/O84-1)</f>
        <v/>
      </c>
      <c r="Q84" s="10"/>
      <c r="R84" s="22" t="str">
        <f aca="false">IF(I84="Verloren",N(R83)+1,IF(I84="Storniert",N(R83),IF(I84="","",0)))</f>
        <v/>
      </c>
    </row>
    <row r="85" customFormat="false" ht="15" hidden="false" customHeight="false" outlineLevel="0" collapsed="false">
      <c r="A85" s="17"/>
      <c r="B85" s="10"/>
      <c r="C85" s="10"/>
      <c r="D85" s="10"/>
      <c r="E85" s="10"/>
      <c r="F85" s="18"/>
      <c r="G85" s="8"/>
      <c r="H85" s="10"/>
      <c r="I85" s="10"/>
      <c r="J85" s="19" t="str">
        <f aca="false">IF(OR(I85="",G85=""),"",IF(I85="Verloren",0,IF(I85="Storniert",G85,IF(H85="Vom Einsatz",ROUND(G85*(1-Einstellungen!$B$6)*F85,2),IF(H85="Vom Gewinn",ROUND(G85+(G85*F85-G85)*(1-Einstellungen!$B$6),2),ROUND(G85*F85,2))))))</f>
        <v/>
      </c>
      <c r="K85" s="8"/>
      <c r="L85" s="19" t="str">
        <f aca="false">IF(J85="","",IF(K85&lt;&gt;"",K85,J85)-G85)</f>
        <v/>
      </c>
      <c r="M85" s="19" t="str">
        <f aca="false">IF(L85="","",Einstellungen!$B$4+SUM($L$6:L85))</f>
        <v/>
      </c>
      <c r="N85" s="20" t="str">
        <f aca="false">IF(G85="","",IF(Einstellungen!$B$12&gt;0,G85/Einstellungen!$B$12,""))</f>
        <v/>
      </c>
      <c r="O85" s="18"/>
      <c r="P85" s="21" t="str">
        <f aca="false">IF(OR(O85="",F85=""),"",F85/O85-1)</f>
        <v/>
      </c>
      <c r="Q85" s="10"/>
      <c r="R85" s="22" t="str">
        <f aca="false">IF(I85="Verloren",N(R84)+1,IF(I85="Storniert",N(R84),IF(I85="","",0)))</f>
        <v/>
      </c>
    </row>
    <row r="86" customFormat="false" ht="15" hidden="false" customHeight="false" outlineLevel="0" collapsed="false">
      <c r="A86" s="17"/>
      <c r="B86" s="10"/>
      <c r="C86" s="10"/>
      <c r="D86" s="10"/>
      <c r="E86" s="10"/>
      <c r="F86" s="18"/>
      <c r="G86" s="8"/>
      <c r="H86" s="10"/>
      <c r="I86" s="10"/>
      <c r="J86" s="19" t="str">
        <f aca="false">IF(OR(I86="",G86=""),"",IF(I86="Verloren",0,IF(I86="Storniert",G86,IF(H86="Vom Einsatz",ROUND(G86*(1-Einstellungen!$B$6)*F86,2),IF(H86="Vom Gewinn",ROUND(G86+(G86*F86-G86)*(1-Einstellungen!$B$6),2),ROUND(G86*F86,2))))))</f>
        <v/>
      </c>
      <c r="K86" s="8"/>
      <c r="L86" s="19" t="str">
        <f aca="false">IF(J86="","",IF(K86&lt;&gt;"",K86,J86)-G86)</f>
        <v/>
      </c>
      <c r="M86" s="19" t="str">
        <f aca="false">IF(L86="","",Einstellungen!$B$4+SUM($L$6:L86))</f>
        <v/>
      </c>
      <c r="N86" s="20" t="str">
        <f aca="false">IF(G86="","",IF(Einstellungen!$B$12&gt;0,G86/Einstellungen!$B$12,""))</f>
        <v/>
      </c>
      <c r="O86" s="18"/>
      <c r="P86" s="21" t="str">
        <f aca="false">IF(OR(O86="",F86=""),"",F86/O86-1)</f>
        <v/>
      </c>
      <c r="Q86" s="10"/>
      <c r="R86" s="22" t="str">
        <f aca="false">IF(I86="Verloren",N(R85)+1,IF(I86="Storniert",N(R85),IF(I86="","",0)))</f>
        <v/>
      </c>
    </row>
    <row r="87" customFormat="false" ht="15" hidden="false" customHeight="false" outlineLevel="0" collapsed="false">
      <c r="A87" s="17"/>
      <c r="B87" s="10"/>
      <c r="C87" s="10"/>
      <c r="D87" s="10"/>
      <c r="E87" s="10"/>
      <c r="F87" s="18"/>
      <c r="G87" s="8"/>
      <c r="H87" s="10"/>
      <c r="I87" s="10"/>
      <c r="J87" s="19" t="str">
        <f aca="false">IF(OR(I87="",G87=""),"",IF(I87="Verloren",0,IF(I87="Storniert",G87,IF(H87="Vom Einsatz",ROUND(G87*(1-Einstellungen!$B$6)*F87,2),IF(H87="Vom Gewinn",ROUND(G87+(G87*F87-G87)*(1-Einstellungen!$B$6),2),ROUND(G87*F87,2))))))</f>
        <v/>
      </c>
      <c r="K87" s="8"/>
      <c r="L87" s="19" t="str">
        <f aca="false">IF(J87="","",IF(K87&lt;&gt;"",K87,J87)-G87)</f>
        <v/>
      </c>
      <c r="M87" s="19" t="str">
        <f aca="false">IF(L87="","",Einstellungen!$B$4+SUM($L$6:L87))</f>
        <v/>
      </c>
      <c r="N87" s="20" t="str">
        <f aca="false">IF(G87="","",IF(Einstellungen!$B$12&gt;0,G87/Einstellungen!$B$12,""))</f>
        <v/>
      </c>
      <c r="O87" s="18"/>
      <c r="P87" s="21" t="str">
        <f aca="false">IF(OR(O87="",F87=""),"",F87/O87-1)</f>
        <v/>
      </c>
      <c r="Q87" s="10"/>
      <c r="R87" s="22" t="str">
        <f aca="false">IF(I87="Verloren",N(R86)+1,IF(I87="Storniert",N(R86),IF(I87="","",0)))</f>
        <v/>
      </c>
    </row>
    <row r="88" customFormat="false" ht="15" hidden="false" customHeight="false" outlineLevel="0" collapsed="false">
      <c r="A88" s="17"/>
      <c r="B88" s="10"/>
      <c r="C88" s="10"/>
      <c r="D88" s="10"/>
      <c r="E88" s="10"/>
      <c r="F88" s="18"/>
      <c r="G88" s="8"/>
      <c r="H88" s="10"/>
      <c r="I88" s="10"/>
      <c r="J88" s="19" t="str">
        <f aca="false">IF(OR(I88="",G88=""),"",IF(I88="Verloren",0,IF(I88="Storniert",G88,IF(H88="Vom Einsatz",ROUND(G88*(1-Einstellungen!$B$6)*F88,2),IF(H88="Vom Gewinn",ROUND(G88+(G88*F88-G88)*(1-Einstellungen!$B$6),2),ROUND(G88*F88,2))))))</f>
        <v/>
      </c>
      <c r="K88" s="8"/>
      <c r="L88" s="19" t="str">
        <f aca="false">IF(J88="","",IF(K88&lt;&gt;"",K88,J88)-G88)</f>
        <v/>
      </c>
      <c r="M88" s="19" t="str">
        <f aca="false">IF(L88="","",Einstellungen!$B$4+SUM($L$6:L88))</f>
        <v/>
      </c>
      <c r="N88" s="20" t="str">
        <f aca="false">IF(G88="","",IF(Einstellungen!$B$12&gt;0,G88/Einstellungen!$B$12,""))</f>
        <v/>
      </c>
      <c r="O88" s="18"/>
      <c r="P88" s="21" t="str">
        <f aca="false">IF(OR(O88="",F88=""),"",F88/O88-1)</f>
        <v/>
      </c>
      <c r="Q88" s="10"/>
      <c r="R88" s="22" t="str">
        <f aca="false">IF(I88="Verloren",N(R87)+1,IF(I88="Storniert",N(R87),IF(I88="","",0)))</f>
        <v/>
      </c>
    </row>
    <row r="89" customFormat="false" ht="15" hidden="false" customHeight="false" outlineLevel="0" collapsed="false">
      <c r="A89" s="17"/>
      <c r="B89" s="10"/>
      <c r="C89" s="10"/>
      <c r="D89" s="10"/>
      <c r="E89" s="10"/>
      <c r="F89" s="18"/>
      <c r="G89" s="8"/>
      <c r="H89" s="10"/>
      <c r="I89" s="10"/>
      <c r="J89" s="19" t="str">
        <f aca="false">IF(OR(I89="",G89=""),"",IF(I89="Verloren",0,IF(I89="Storniert",G89,IF(H89="Vom Einsatz",ROUND(G89*(1-Einstellungen!$B$6)*F89,2),IF(H89="Vom Gewinn",ROUND(G89+(G89*F89-G89)*(1-Einstellungen!$B$6),2),ROUND(G89*F89,2))))))</f>
        <v/>
      </c>
      <c r="K89" s="8"/>
      <c r="L89" s="19" t="str">
        <f aca="false">IF(J89="","",IF(K89&lt;&gt;"",K89,J89)-G89)</f>
        <v/>
      </c>
      <c r="M89" s="19" t="str">
        <f aca="false">IF(L89="","",Einstellungen!$B$4+SUM($L$6:L89))</f>
        <v/>
      </c>
      <c r="N89" s="20" t="str">
        <f aca="false">IF(G89="","",IF(Einstellungen!$B$12&gt;0,G89/Einstellungen!$B$12,""))</f>
        <v/>
      </c>
      <c r="O89" s="18"/>
      <c r="P89" s="21" t="str">
        <f aca="false">IF(OR(O89="",F89=""),"",F89/O89-1)</f>
        <v/>
      </c>
      <c r="Q89" s="10"/>
      <c r="R89" s="22" t="str">
        <f aca="false">IF(I89="Verloren",N(R88)+1,IF(I89="Storniert",N(R88),IF(I89="","",0)))</f>
        <v/>
      </c>
    </row>
    <row r="90" customFormat="false" ht="15" hidden="false" customHeight="false" outlineLevel="0" collapsed="false">
      <c r="A90" s="17"/>
      <c r="B90" s="10"/>
      <c r="C90" s="10"/>
      <c r="D90" s="10"/>
      <c r="E90" s="10"/>
      <c r="F90" s="18"/>
      <c r="G90" s="8"/>
      <c r="H90" s="10"/>
      <c r="I90" s="10"/>
      <c r="J90" s="19" t="str">
        <f aca="false">IF(OR(I90="",G90=""),"",IF(I90="Verloren",0,IF(I90="Storniert",G90,IF(H90="Vom Einsatz",ROUND(G90*(1-Einstellungen!$B$6)*F90,2),IF(H90="Vom Gewinn",ROUND(G90+(G90*F90-G90)*(1-Einstellungen!$B$6),2),ROUND(G90*F90,2))))))</f>
        <v/>
      </c>
      <c r="K90" s="8"/>
      <c r="L90" s="19" t="str">
        <f aca="false">IF(J90="","",IF(K90&lt;&gt;"",K90,J90)-G90)</f>
        <v/>
      </c>
      <c r="M90" s="19" t="str">
        <f aca="false">IF(L90="","",Einstellungen!$B$4+SUM($L$6:L90))</f>
        <v/>
      </c>
      <c r="N90" s="20" t="str">
        <f aca="false">IF(G90="","",IF(Einstellungen!$B$12&gt;0,G90/Einstellungen!$B$12,""))</f>
        <v/>
      </c>
      <c r="O90" s="18"/>
      <c r="P90" s="21" t="str">
        <f aca="false">IF(OR(O90="",F90=""),"",F90/O90-1)</f>
        <v/>
      </c>
      <c r="Q90" s="10"/>
      <c r="R90" s="22" t="str">
        <f aca="false">IF(I90="Verloren",N(R89)+1,IF(I90="Storniert",N(R89),IF(I90="","",0)))</f>
        <v/>
      </c>
    </row>
    <row r="91" customFormat="false" ht="15" hidden="false" customHeight="false" outlineLevel="0" collapsed="false">
      <c r="A91" s="17"/>
      <c r="B91" s="10"/>
      <c r="C91" s="10"/>
      <c r="D91" s="10"/>
      <c r="E91" s="10"/>
      <c r="F91" s="18"/>
      <c r="G91" s="8"/>
      <c r="H91" s="10"/>
      <c r="I91" s="10"/>
      <c r="J91" s="19" t="str">
        <f aca="false">IF(OR(I91="",G91=""),"",IF(I91="Verloren",0,IF(I91="Storniert",G91,IF(H91="Vom Einsatz",ROUND(G91*(1-Einstellungen!$B$6)*F91,2),IF(H91="Vom Gewinn",ROUND(G91+(G91*F91-G91)*(1-Einstellungen!$B$6),2),ROUND(G91*F91,2))))))</f>
        <v/>
      </c>
      <c r="K91" s="8"/>
      <c r="L91" s="19" t="str">
        <f aca="false">IF(J91="","",IF(K91&lt;&gt;"",K91,J91)-G91)</f>
        <v/>
      </c>
      <c r="M91" s="19" t="str">
        <f aca="false">IF(L91="","",Einstellungen!$B$4+SUM($L$6:L91))</f>
        <v/>
      </c>
      <c r="N91" s="20" t="str">
        <f aca="false">IF(G91="","",IF(Einstellungen!$B$12&gt;0,G91/Einstellungen!$B$12,""))</f>
        <v/>
      </c>
      <c r="O91" s="18"/>
      <c r="P91" s="21" t="str">
        <f aca="false">IF(OR(O91="",F91=""),"",F91/O91-1)</f>
        <v/>
      </c>
      <c r="Q91" s="10"/>
      <c r="R91" s="22" t="str">
        <f aca="false">IF(I91="Verloren",N(R90)+1,IF(I91="Storniert",N(R90),IF(I91="","",0)))</f>
        <v/>
      </c>
    </row>
    <row r="92" customFormat="false" ht="15" hidden="false" customHeight="false" outlineLevel="0" collapsed="false">
      <c r="A92" s="17"/>
      <c r="B92" s="10"/>
      <c r="C92" s="10"/>
      <c r="D92" s="10"/>
      <c r="E92" s="10"/>
      <c r="F92" s="18"/>
      <c r="G92" s="8"/>
      <c r="H92" s="10"/>
      <c r="I92" s="10"/>
      <c r="J92" s="19" t="str">
        <f aca="false">IF(OR(I92="",G92=""),"",IF(I92="Verloren",0,IF(I92="Storniert",G92,IF(H92="Vom Einsatz",ROUND(G92*(1-Einstellungen!$B$6)*F92,2),IF(H92="Vom Gewinn",ROUND(G92+(G92*F92-G92)*(1-Einstellungen!$B$6),2),ROUND(G92*F92,2))))))</f>
        <v/>
      </c>
      <c r="K92" s="8"/>
      <c r="L92" s="19" t="str">
        <f aca="false">IF(J92="","",IF(K92&lt;&gt;"",K92,J92)-G92)</f>
        <v/>
      </c>
      <c r="M92" s="19" t="str">
        <f aca="false">IF(L92="","",Einstellungen!$B$4+SUM($L$6:L92))</f>
        <v/>
      </c>
      <c r="N92" s="20" t="str">
        <f aca="false">IF(G92="","",IF(Einstellungen!$B$12&gt;0,G92/Einstellungen!$B$12,""))</f>
        <v/>
      </c>
      <c r="O92" s="18"/>
      <c r="P92" s="21" t="str">
        <f aca="false">IF(OR(O92="",F92=""),"",F92/O92-1)</f>
        <v/>
      </c>
      <c r="Q92" s="10"/>
      <c r="R92" s="22" t="str">
        <f aca="false">IF(I92="Verloren",N(R91)+1,IF(I92="Storniert",N(R91),IF(I92="","",0)))</f>
        <v/>
      </c>
    </row>
    <row r="93" customFormat="false" ht="15" hidden="false" customHeight="false" outlineLevel="0" collapsed="false">
      <c r="A93" s="17"/>
      <c r="B93" s="10"/>
      <c r="C93" s="10"/>
      <c r="D93" s="10"/>
      <c r="E93" s="10"/>
      <c r="F93" s="18"/>
      <c r="G93" s="8"/>
      <c r="H93" s="10"/>
      <c r="I93" s="10"/>
      <c r="J93" s="19" t="str">
        <f aca="false">IF(OR(I93="",G93=""),"",IF(I93="Verloren",0,IF(I93="Storniert",G93,IF(H93="Vom Einsatz",ROUND(G93*(1-Einstellungen!$B$6)*F93,2),IF(H93="Vom Gewinn",ROUND(G93+(G93*F93-G93)*(1-Einstellungen!$B$6),2),ROUND(G93*F93,2))))))</f>
        <v/>
      </c>
      <c r="K93" s="8"/>
      <c r="L93" s="19" t="str">
        <f aca="false">IF(J93="","",IF(K93&lt;&gt;"",K93,J93)-G93)</f>
        <v/>
      </c>
      <c r="M93" s="19" t="str">
        <f aca="false">IF(L93="","",Einstellungen!$B$4+SUM($L$6:L93))</f>
        <v/>
      </c>
      <c r="N93" s="20" t="str">
        <f aca="false">IF(G93="","",IF(Einstellungen!$B$12&gt;0,G93/Einstellungen!$B$12,""))</f>
        <v/>
      </c>
      <c r="O93" s="18"/>
      <c r="P93" s="21" t="str">
        <f aca="false">IF(OR(O93="",F93=""),"",F93/O93-1)</f>
        <v/>
      </c>
      <c r="Q93" s="10"/>
      <c r="R93" s="22" t="str">
        <f aca="false">IF(I93="Verloren",N(R92)+1,IF(I93="Storniert",N(R92),IF(I93="","",0)))</f>
        <v/>
      </c>
    </row>
    <row r="94" customFormat="false" ht="15" hidden="false" customHeight="false" outlineLevel="0" collapsed="false">
      <c r="A94" s="17"/>
      <c r="B94" s="10"/>
      <c r="C94" s="10"/>
      <c r="D94" s="10"/>
      <c r="E94" s="10"/>
      <c r="F94" s="18"/>
      <c r="G94" s="8"/>
      <c r="H94" s="10"/>
      <c r="I94" s="10"/>
      <c r="J94" s="19" t="str">
        <f aca="false">IF(OR(I94="",G94=""),"",IF(I94="Verloren",0,IF(I94="Storniert",G94,IF(H94="Vom Einsatz",ROUND(G94*(1-Einstellungen!$B$6)*F94,2),IF(H94="Vom Gewinn",ROUND(G94+(G94*F94-G94)*(1-Einstellungen!$B$6),2),ROUND(G94*F94,2))))))</f>
        <v/>
      </c>
      <c r="K94" s="8"/>
      <c r="L94" s="19" t="str">
        <f aca="false">IF(J94="","",IF(K94&lt;&gt;"",K94,J94)-G94)</f>
        <v/>
      </c>
      <c r="M94" s="19" t="str">
        <f aca="false">IF(L94="","",Einstellungen!$B$4+SUM($L$6:L94))</f>
        <v/>
      </c>
      <c r="N94" s="20" t="str">
        <f aca="false">IF(G94="","",IF(Einstellungen!$B$12&gt;0,G94/Einstellungen!$B$12,""))</f>
        <v/>
      </c>
      <c r="O94" s="18"/>
      <c r="P94" s="21" t="str">
        <f aca="false">IF(OR(O94="",F94=""),"",F94/O94-1)</f>
        <v/>
      </c>
      <c r="Q94" s="10"/>
      <c r="R94" s="22" t="str">
        <f aca="false">IF(I94="Verloren",N(R93)+1,IF(I94="Storniert",N(R93),IF(I94="","",0)))</f>
        <v/>
      </c>
    </row>
    <row r="95" customFormat="false" ht="15" hidden="false" customHeight="false" outlineLevel="0" collapsed="false">
      <c r="A95" s="17"/>
      <c r="B95" s="10"/>
      <c r="C95" s="10"/>
      <c r="D95" s="10"/>
      <c r="E95" s="10"/>
      <c r="F95" s="18"/>
      <c r="G95" s="8"/>
      <c r="H95" s="10"/>
      <c r="I95" s="10"/>
      <c r="J95" s="19" t="str">
        <f aca="false">IF(OR(I95="",G95=""),"",IF(I95="Verloren",0,IF(I95="Storniert",G95,IF(H95="Vom Einsatz",ROUND(G95*(1-Einstellungen!$B$6)*F95,2),IF(H95="Vom Gewinn",ROUND(G95+(G95*F95-G95)*(1-Einstellungen!$B$6),2),ROUND(G95*F95,2))))))</f>
        <v/>
      </c>
      <c r="K95" s="8"/>
      <c r="L95" s="19" t="str">
        <f aca="false">IF(J95="","",IF(K95&lt;&gt;"",K95,J95)-G95)</f>
        <v/>
      </c>
      <c r="M95" s="19" t="str">
        <f aca="false">IF(L95="","",Einstellungen!$B$4+SUM($L$6:L95))</f>
        <v/>
      </c>
      <c r="N95" s="20" t="str">
        <f aca="false">IF(G95="","",IF(Einstellungen!$B$12&gt;0,G95/Einstellungen!$B$12,""))</f>
        <v/>
      </c>
      <c r="O95" s="18"/>
      <c r="P95" s="21" t="str">
        <f aca="false">IF(OR(O95="",F95=""),"",F95/O95-1)</f>
        <v/>
      </c>
      <c r="Q95" s="10"/>
      <c r="R95" s="22" t="str">
        <f aca="false">IF(I95="Verloren",N(R94)+1,IF(I95="Storniert",N(R94),IF(I95="","",0)))</f>
        <v/>
      </c>
    </row>
    <row r="96" customFormat="false" ht="15" hidden="false" customHeight="false" outlineLevel="0" collapsed="false">
      <c r="A96" s="17"/>
      <c r="B96" s="10"/>
      <c r="C96" s="10"/>
      <c r="D96" s="10"/>
      <c r="E96" s="10"/>
      <c r="F96" s="18"/>
      <c r="G96" s="8"/>
      <c r="H96" s="10"/>
      <c r="I96" s="10"/>
      <c r="J96" s="19" t="str">
        <f aca="false">IF(OR(I96="",G96=""),"",IF(I96="Verloren",0,IF(I96="Storniert",G96,IF(H96="Vom Einsatz",ROUND(G96*(1-Einstellungen!$B$6)*F96,2),IF(H96="Vom Gewinn",ROUND(G96+(G96*F96-G96)*(1-Einstellungen!$B$6),2),ROUND(G96*F96,2))))))</f>
        <v/>
      </c>
      <c r="K96" s="8"/>
      <c r="L96" s="19" t="str">
        <f aca="false">IF(J96="","",IF(K96&lt;&gt;"",K96,J96)-G96)</f>
        <v/>
      </c>
      <c r="M96" s="19" t="str">
        <f aca="false">IF(L96="","",Einstellungen!$B$4+SUM($L$6:L96))</f>
        <v/>
      </c>
      <c r="N96" s="20" t="str">
        <f aca="false">IF(G96="","",IF(Einstellungen!$B$12&gt;0,G96/Einstellungen!$B$12,""))</f>
        <v/>
      </c>
      <c r="O96" s="18"/>
      <c r="P96" s="21" t="str">
        <f aca="false">IF(OR(O96="",F96=""),"",F96/O96-1)</f>
        <v/>
      </c>
      <c r="Q96" s="10"/>
      <c r="R96" s="22" t="str">
        <f aca="false">IF(I96="Verloren",N(R95)+1,IF(I96="Storniert",N(R95),IF(I96="","",0)))</f>
        <v/>
      </c>
    </row>
    <row r="97" customFormat="false" ht="15" hidden="false" customHeight="false" outlineLevel="0" collapsed="false">
      <c r="A97" s="17"/>
      <c r="B97" s="10"/>
      <c r="C97" s="10"/>
      <c r="D97" s="10"/>
      <c r="E97" s="10"/>
      <c r="F97" s="18"/>
      <c r="G97" s="8"/>
      <c r="H97" s="10"/>
      <c r="I97" s="10"/>
      <c r="J97" s="19" t="str">
        <f aca="false">IF(OR(I97="",G97=""),"",IF(I97="Verloren",0,IF(I97="Storniert",G97,IF(H97="Vom Einsatz",ROUND(G97*(1-Einstellungen!$B$6)*F97,2),IF(H97="Vom Gewinn",ROUND(G97+(G97*F97-G97)*(1-Einstellungen!$B$6),2),ROUND(G97*F97,2))))))</f>
        <v/>
      </c>
      <c r="K97" s="8"/>
      <c r="L97" s="19" t="str">
        <f aca="false">IF(J97="","",IF(K97&lt;&gt;"",K97,J97)-G97)</f>
        <v/>
      </c>
      <c r="M97" s="19" t="str">
        <f aca="false">IF(L97="","",Einstellungen!$B$4+SUM($L$6:L97))</f>
        <v/>
      </c>
      <c r="N97" s="20" t="str">
        <f aca="false">IF(G97="","",IF(Einstellungen!$B$12&gt;0,G97/Einstellungen!$B$12,""))</f>
        <v/>
      </c>
      <c r="O97" s="18"/>
      <c r="P97" s="21" t="str">
        <f aca="false">IF(OR(O97="",F97=""),"",F97/O97-1)</f>
        <v/>
      </c>
      <c r="Q97" s="10"/>
      <c r="R97" s="22" t="str">
        <f aca="false">IF(I97="Verloren",N(R96)+1,IF(I97="Storniert",N(R96),IF(I97="","",0)))</f>
        <v/>
      </c>
    </row>
    <row r="98" customFormat="false" ht="15" hidden="false" customHeight="false" outlineLevel="0" collapsed="false">
      <c r="A98" s="17"/>
      <c r="B98" s="10"/>
      <c r="C98" s="10"/>
      <c r="D98" s="10"/>
      <c r="E98" s="10"/>
      <c r="F98" s="18"/>
      <c r="G98" s="8"/>
      <c r="H98" s="10"/>
      <c r="I98" s="10"/>
      <c r="J98" s="19" t="str">
        <f aca="false">IF(OR(I98="",G98=""),"",IF(I98="Verloren",0,IF(I98="Storniert",G98,IF(H98="Vom Einsatz",ROUND(G98*(1-Einstellungen!$B$6)*F98,2),IF(H98="Vom Gewinn",ROUND(G98+(G98*F98-G98)*(1-Einstellungen!$B$6),2),ROUND(G98*F98,2))))))</f>
        <v/>
      </c>
      <c r="K98" s="8"/>
      <c r="L98" s="19" t="str">
        <f aca="false">IF(J98="","",IF(K98&lt;&gt;"",K98,J98)-G98)</f>
        <v/>
      </c>
      <c r="M98" s="19" t="str">
        <f aca="false">IF(L98="","",Einstellungen!$B$4+SUM($L$6:L98))</f>
        <v/>
      </c>
      <c r="N98" s="20" t="str">
        <f aca="false">IF(G98="","",IF(Einstellungen!$B$12&gt;0,G98/Einstellungen!$B$12,""))</f>
        <v/>
      </c>
      <c r="O98" s="18"/>
      <c r="P98" s="21" t="str">
        <f aca="false">IF(OR(O98="",F98=""),"",F98/O98-1)</f>
        <v/>
      </c>
      <c r="Q98" s="10"/>
      <c r="R98" s="22" t="str">
        <f aca="false">IF(I98="Verloren",N(R97)+1,IF(I98="Storniert",N(R97),IF(I98="","",0)))</f>
        <v/>
      </c>
    </row>
    <row r="99" customFormat="false" ht="15" hidden="false" customHeight="false" outlineLevel="0" collapsed="false">
      <c r="A99" s="17"/>
      <c r="B99" s="10"/>
      <c r="C99" s="10"/>
      <c r="D99" s="10"/>
      <c r="E99" s="10"/>
      <c r="F99" s="18"/>
      <c r="G99" s="8"/>
      <c r="H99" s="10"/>
      <c r="I99" s="10"/>
      <c r="J99" s="19" t="str">
        <f aca="false">IF(OR(I99="",G99=""),"",IF(I99="Verloren",0,IF(I99="Storniert",G99,IF(H99="Vom Einsatz",ROUND(G99*(1-Einstellungen!$B$6)*F99,2),IF(H99="Vom Gewinn",ROUND(G99+(G99*F99-G99)*(1-Einstellungen!$B$6),2),ROUND(G99*F99,2))))))</f>
        <v/>
      </c>
      <c r="K99" s="8"/>
      <c r="L99" s="19" t="str">
        <f aca="false">IF(J99="","",IF(K99&lt;&gt;"",K99,J99)-G99)</f>
        <v/>
      </c>
      <c r="M99" s="19" t="str">
        <f aca="false">IF(L99="","",Einstellungen!$B$4+SUM($L$6:L99))</f>
        <v/>
      </c>
      <c r="N99" s="20" t="str">
        <f aca="false">IF(G99="","",IF(Einstellungen!$B$12&gt;0,G99/Einstellungen!$B$12,""))</f>
        <v/>
      </c>
      <c r="O99" s="18"/>
      <c r="P99" s="21" t="str">
        <f aca="false">IF(OR(O99="",F99=""),"",F99/O99-1)</f>
        <v/>
      </c>
      <c r="Q99" s="10"/>
      <c r="R99" s="22" t="str">
        <f aca="false">IF(I99="Verloren",N(R98)+1,IF(I99="Storniert",N(R98),IF(I99="","",0)))</f>
        <v/>
      </c>
    </row>
    <row r="100" customFormat="false" ht="15" hidden="false" customHeight="false" outlineLevel="0" collapsed="false">
      <c r="A100" s="17"/>
      <c r="B100" s="10"/>
      <c r="C100" s="10"/>
      <c r="D100" s="10"/>
      <c r="E100" s="10"/>
      <c r="F100" s="18"/>
      <c r="G100" s="8"/>
      <c r="H100" s="10"/>
      <c r="I100" s="10"/>
      <c r="J100" s="19" t="str">
        <f aca="false">IF(OR(I100="",G100=""),"",IF(I100="Verloren",0,IF(I100="Storniert",G100,IF(H100="Vom Einsatz",ROUND(G100*(1-Einstellungen!$B$6)*F100,2),IF(H100="Vom Gewinn",ROUND(G100+(G100*F100-G100)*(1-Einstellungen!$B$6),2),ROUND(G100*F100,2))))))</f>
        <v/>
      </c>
      <c r="K100" s="8"/>
      <c r="L100" s="19" t="str">
        <f aca="false">IF(J100="","",IF(K100&lt;&gt;"",K100,J100)-G100)</f>
        <v/>
      </c>
      <c r="M100" s="19" t="str">
        <f aca="false">IF(L100="","",Einstellungen!$B$4+SUM($L$6:L100))</f>
        <v/>
      </c>
      <c r="N100" s="20" t="str">
        <f aca="false">IF(G100="","",IF(Einstellungen!$B$12&gt;0,G100/Einstellungen!$B$12,""))</f>
        <v/>
      </c>
      <c r="O100" s="18"/>
      <c r="P100" s="21" t="str">
        <f aca="false">IF(OR(O100="",F100=""),"",F100/O100-1)</f>
        <v/>
      </c>
      <c r="Q100" s="10"/>
      <c r="R100" s="22" t="str">
        <f aca="false">IF(I100="Verloren",N(R99)+1,IF(I100="Storniert",N(R99),IF(I100="","",0)))</f>
        <v/>
      </c>
    </row>
    <row r="101" customFormat="false" ht="15" hidden="false" customHeight="false" outlineLevel="0" collapsed="false">
      <c r="A101" s="17"/>
      <c r="B101" s="10"/>
      <c r="C101" s="10"/>
      <c r="D101" s="10"/>
      <c r="E101" s="10"/>
      <c r="F101" s="18"/>
      <c r="G101" s="8"/>
      <c r="H101" s="10"/>
      <c r="I101" s="10"/>
      <c r="J101" s="19" t="str">
        <f aca="false">IF(OR(I101="",G101=""),"",IF(I101="Verloren",0,IF(I101="Storniert",G101,IF(H101="Vom Einsatz",ROUND(G101*(1-Einstellungen!$B$6)*F101,2),IF(H101="Vom Gewinn",ROUND(G101+(G101*F101-G101)*(1-Einstellungen!$B$6),2),ROUND(G101*F101,2))))))</f>
        <v/>
      </c>
      <c r="K101" s="8"/>
      <c r="L101" s="19" t="str">
        <f aca="false">IF(J101="","",IF(K101&lt;&gt;"",K101,J101)-G101)</f>
        <v/>
      </c>
      <c r="M101" s="19" t="str">
        <f aca="false">IF(L101="","",Einstellungen!$B$4+SUM($L$6:L101))</f>
        <v/>
      </c>
      <c r="N101" s="20" t="str">
        <f aca="false">IF(G101="","",IF(Einstellungen!$B$12&gt;0,G101/Einstellungen!$B$12,""))</f>
        <v/>
      </c>
      <c r="O101" s="18"/>
      <c r="P101" s="21" t="str">
        <f aca="false">IF(OR(O101="",F101=""),"",F101/O101-1)</f>
        <v/>
      </c>
      <c r="Q101" s="10"/>
      <c r="R101" s="22" t="str">
        <f aca="false">IF(I101="Verloren",N(R100)+1,IF(I101="Storniert",N(R100),IF(I101="","",0)))</f>
        <v/>
      </c>
    </row>
    <row r="102" customFormat="false" ht="15" hidden="false" customHeight="false" outlineLevel="0" collapsed="false">
      <c r="A102" s="17"/>
      <c r="B102" s="10"/>
      <c r="C102" s="10"/>
      <c r="D102" s="10"/>
      <c r="E102" s="10"/>
      <c r="F102" s="18"/>
      <c r="G102" s="8"/>
      <c r="H102" s="10"/>
      <c r="I102" s="10"/>
      <c r="J102" s="19" t="str">
        <f aca="false">IF(OR(I102="",G102=""),"",IF(I102="Verloren",0,IF(I102="Storniert",G102,IF(H102="Vom Einsatz",ROUND(G102*(1-Einstellungen!$B$6)*F102,2),IF(H102="Vom Gewinn",ROUND(G102+(G102*F102-G102)*(1-Einstellungen!$B$6),2),ROUND(G102*F102,2))))))</f>
        <v/>
      </c>
      <c r="K102" s="8"/>
      <c r="L102" s="19" t="str">
        <f aca="false">IF(J102="","",IF(K102&lt;&gt;"",K102,J102)-G102)</f>
        <v/>
      </c>
      <c r="M102" s="19" t="str">
        <f aca="false">IF(L102="","",Einstellungen!$B$4+SUM($L$6:L102))</f>
        <v/>
      </c>
      <c r="N102" s="20" t="str">
        <f aca="false">IF(G102="","",IF(Einstellungen!$B$12&gt;0,G102/Einstellungen!$B$12,""))</f>
        <v/>
      </c>
      <c r="O102" s="18"/>
      <c r="P102" s="21" t="str">
        <f aca="false">IF(OR(O102="",F102=""),"",F102/O102-1)</f>
        <v/>
      </c>
      <c r="Q102" s="10"/>
      <c r="R102" s="22" t="str">
        <f aca="false">IF(I102="Verloren",N(R101)+1,IF(I102="Storniert",N(R101),IF(I102="","",0)))</f>
        <v/>
      </c>
    </row>
    <row r="103" customFormat="false" ht="15" hidden="false" customHeight="false" outlineLevel="0" collapsed="false">
      <c r="A103" s="17"/>
      <c r="B103" s="10"/>
      <c r="C103" s="10"/>
      <c r="D103" s="10"/>
      <c r="E103" s="10"/>
      <c r="F103" s="18"/>
      <c r="G103" s="8"/>
      <c r="H103" s="10"/>
      <c r="I103" s="10"/>
      <c r="J103" s="19" t="str">
        <f aca="false">IF(OR(I103="",G103=""),"",IF(I103="Verloren",0,IF(I103="Storniert",G103,IF(H103="Vom Einsatz",ROUND(G103*(1-Einstellungen!$B$6)*F103,2),IF(H103="Vom Gewinn",ROUND(G103+(G103*F103-G103)*(1-Einstellungen!$B$6),2),ROUND(G103*F103,2))))))</f>
        <v/>
      </c>
      <c r="K103" s="8"/>
      <c r="L103" s="19" t="str">
        <f aca="false">IF(J103="","",IF(K103&lt;&gt;"",K103,J103)-G103)</f>
        <v/>
      </c>
      <c r="M103" s="19" t="str">
        <f aca="false">IF(L103="","",Einstellungen!$B$4+SUM($L$6:L103))</f>
        <v/>
      </c>
      <c r="N103" s="20" t="str">
        <f aca="false">IF(G103="","",IF(Einstellungen!$B$12&gt;0,G103/Einstellungen!$B$12,""))</f>
        <v/>
      </c>
      <c r="O103" s="18"/>
      <c r="P103" s="21" t="str">
        <f aca="false">IF(OR(O103="",F103=""),"",F103/O103-1)</f>
        <v/>
      </c>
      <c r="Q103" s="10"/>
      <c r="R103" s="22" t="str">
        <f aca="false">IF(I103="Verloren",N(R102)+1,IF(I103="Storniert",N(R102),IF(I103="","",0)))</f>
        <v/>
      </c>
    </row>
    <row r="104" customFormat="false" ht="15" hidden="false" customHeight="false" outlineLevel="0" collapsed="false">
      <c r="A104" s="17"/>
      <c r="B104" s="10"/>
      <c r="C104" s="10"/>
      <c r="D104" s="10"/>
      <c r="E104" s="10"/>
      <c r="F104" s="18"/>
      <c r="G104" s="8"/>
      <c r="H104" s="10"/>
      <c r="I104" s="10"/>
      <c r="J104" s="19" t="str">
        <f aca="false">IF(OR(I104="",G104=""),"",IF(I104="Verloren",0,IF(I104="Storniert",G104,IF(H104="Vom Einsatz",ROUND(G104*(1-Einstellungen!$B$6)*F104,2),IF(H104="Vom Gewinn",ROUND(G104+(G104*F104-G104)*(1-Einstellungen!$B$6),2),ROUND(G104*F104,2))))))</f>
        <v/>
      </c>
      <c r="K104" s="8"/>
      <c r="L104" s="19" t="str">
        <f aca="false">IF(J104="","",IF(K104&lt;&gt;"",K104,J104)-G104)</f>
        <v/>
      </c>
      <c r="M104" s="19" t="str">
        <f aca="false">IF(L104="","",Einstellungen!$B$4+SUM($L$6:L104))</f>
        <v/>
      </c>
      <c r="N104" s="20" t="str">
        <f aca="false">IF(G104="","",IF(Einstellungen!$B$12&gt;0,G104/Einstellungen!$B$12,""))</f>
        <v/>
      </c>
      <c r="O104" s="18"/>
      <c r="P104" s="21" t="str">
        <f aca="false">IF(OR(O104="",F104=""),"",F104/O104-1)</f>
        <v/>
      </c>
      <c r="Q104" s="10"/>
      <c r="R104" s="22" t="str">
        <f aca="false">IF(I104="Verloren",N(R103)+1,IF(I104="Storniert",N(R103),IF(I104="","",0)))</f>
        <v/>
      </c>
    </row>
    <row r="105" customFormat="false" ht="15" hidden="false" customHeight="false" outlineLevel="0" collapsed="false">
      <c r="A105" s="17"/>
      <c r="B105" s="10"/>
      <c r="C105" s="10"/>
      <c r="D105" s="10"/>
      <c r="E105" s="10"/>
      <c r="F105" s="18"/>
      <c r="G105" s="8"/>
      <c r="H105" s="10"/>
      <c r="I105" s="10"/>
      <c r="J105" s="19" t="str">
        <f aca="false">IF(OR(I105="",G105=""),"",IF(I105="Verloren",0,IF(I105="Storniert",G105,IF(H105="Vom Einsatz",ROUND(G105*(1-Einstellungen!$B$6)*F105,2),IF(H105="Vom Gewinn",ROUND(G105+(G105*F105-G105)*(1-Einstellungen!$B$6),2),ROUND(G105*F105,2))))))</f>
        <v/>
      </c>
      <c r="K105" s="8"/>
      <c r="L105" s="19" t="str">
        <f aca="false">IF(J105="","",IF(K105&lt;&gt;"",K105,J105)-G105)</f>
        <v/>
      </c>
      <c r="M105" s="19" t="str">
        <f aca="false">IF(L105="","",Einstellungen!$B$4+SUM($L$6:L105))</f>
        <v/>
      </c>
      <c r="N105" s="20" t="str">
        <f aca="false">IF(G105="","",IF(Einstellungen!$B$12&gt;0,G105/Einstellungen!$B$12,""))</f>
        <v/>
      </c>
      <c r="O105" s="18"/>
      <c r="P105" s="21" t="str">
        <f aca="false">IF(OR(O105="",F105=""),"",F105/O105-1)</f>
        <v/>
      </c>
      <c r="Q105" s="10"/>
      <c r="R105" s="22" t="str">
        <f aca="false">IF(I105="Verloren",N(R104)+1,IF(I105="Storniert",N(R104),IF(I105="","",0)))</f>
        <v/>
      </c>
    </row>
    <row r="106" customFormat="false" ht="15" hidden="false" customHeight="false" outlineLevel="0" collapsed="false">
      <c r="A106" s="17"/>
      <c r="B106" s="10"/>
      <c r="C106" s="10"/>
      <c r="D106" s="10"/>
      <c r="E106" s="10"/>
      <c r="F106" s="18"/>
      <c r="G106" s="8"/>
      <c r="H106" s="10"/>
      <c r="I106" s="10"/>
      <c r="J106" s="19" t="str">
        <f aca="false">IF(OR(I106="",G106=""),"",IF(I106="Verloren",0,IF(I106="Storniert",G106,IF(H106="Vom Einsatz",ROUND(G106*(1-Einstellungen!$B$6)*F106,2),IF(H106="Vom Gewinn",ROUND(G106+(G106*F106-G106)*(1-Einstellungen!$B$6),2),ROUND(G106*F106,2))))))</f>
        <v/>
      </c>
      <c r="K106" s="8"/>
      <c r="L106" s="19" t="str">
        <f aca="false">IF(J106="","",IF(K106&lt;&gt;"",K106,J106)-G106)</f>
        <v/>
      </c>
      <c r="M106" s="19" t="str">
        <f aca="false">IF(L106="","",Einstellungen!$B$4+SUM($L$6:L106))</f>
        <v/>
      </c>
      <c r="N106" s="20" t="str">
        <f aca="false">IF(G106="","",IF(Einstellungen!$B$12&gt;0,G106/Einstellungen!$B$12,""))</f>
        <v/>
      </c>
      <c r="O106" s="18"/>
      <c r="P106" s="21" t="str">
        <f aca="false">IF(OR(O106="",F106=""),"",F106/O106-1)</f>
        <v/>
      </c>
      <c r="Q106" s="10"/>
      <c r="R106" s="22" t="str">
        <f aca="false">IF(I106="Verloren",N(R105)+1,IF(I106="Storniert",N(R105),IF(I106="","",0)))</f>
        <v/>
      </c>
    </row>
    <row r="107" customFormat="false" ht="15" hidden="false" customHeight="false" outlineLevel="0" collapsed="false">
      <c r="A107" s="17"/>
      <c r="B107" s="10"/>
      <c r="C107" s="10"/>
      <c r="D107" s="10"/>
      <c r="E107" s="10"/>
      <c r="F107" s="18"/>
      <c r="G107" s="8"/>
      <c r="H107" s="10"/>
      <c r="I107" s="10"/>
      <c r="J107" s="19" t="str">
        <f aca="false">IF(OR(I107="",G107=""),"",IF(I107="Verloren",0,IF(I107="Storniert",G107,IF(H107="Vom Einsatz",ROUND(G107*(1-Einstellungen!$B$6)*F107,2),IF(H107="Vom Gewinn",ROUND(G107+(G107*F107-G107)*(1-Einstellungen!$B$6),2),ROUND(G107*F107,2))))))</f>
        <v/>
      </c>
      <c r="K107" s="8"/>
      <c r="L107" s="19" t="str">
        <f aca="false">IF(J107="","",IF(K107&lt;&gt;"",K107,J107)-G107)</f>
        <v/>
      </c>
      <c r="M107" s="19" t="str">
        <f aca="false">IF(L107="","",Einstellungen!$B$4+SUM($L$6:L107))</f>
        <v/>
      </c>
      <c r="N107" s="20" t="str">
        <f aca="false">IF(G107="","",IF(Einstellungen!$B$12&gt;0,G107/Einstellungen!$B$12,""))</f>
        <v/>
      </c>
      <c r="O107" s="18"/>
      <c r="P107" s="21" t="str">
        <f aca="false">IF(OR(O107="",F107=""),"",F107/O107-1)</f>
        <v/>
      </c>
      <c r="Q107" s="10"/>
      <c r="R107" s="22" t="str">
        <f aca="false">IF(I107="Verloren",N(R106)+1,IF(I107="Storniert",N(R106),IF(I107="","",0)))</f>
        <v/>
      </c>
    </row>
    <row r="108" customFormat="false" ht="15" hidden="false" customHeight="false" outlineLevel="0" collapsed="false">
      <c r="A108" s="17"/>
      <c r="B108" s="10"/>
      <c r="C108" s="10"/>
      <c r="D108" s="10"/>
      <c r="E108" s="10"/>
      <c r="F108" s="18"/>
      <c r="G108" s="8"/>
      <c r="H108" s="10"/>
      <c r="I108" s="10"/>
      <c r="J108" s="19" t="str">
        <f aca="false">IF(OR(I108="",G108=""),"",IF(I108="Verloren",0,IF(I108="Storniert",G108,IF(H108="Vom Einsatz",ROUND(G108*(1-Einstellungen!$B$6)*F108,2),IF(H108="Vom Gewinn",ROUND(G108+(G108*F108-G108)*(1-Einstellungen!$B$6),2),ROUND(G108*F108,2))))))</f>
        <v/>
      </c>
      <c r="K108" s="8"/>
      <c r="L108" s="19" t="str">
        <f aca="false">IF(J108="","",IF(K108&lt;&gt;"",K108,J108)-G108)</f>
        <v/>
      </c>
      <c r="M108" s="19" t="str">
        <f aca="false">IF(L108="","",Einstellungen!$B$4+SUM($L$6:L108))</f>
        <v/>
      </c>
      <c r="N108" s="20" t="str">
        <f aca="false">IF(G108="","",IF(Einstellungen!$B$12&gt;0,G108/Einstellungen!$B$12,""))</f>
        <v/>
      </c>
      <c r="O108" s="18"/>
      <c r="P108" s="21" t="str">
        <f aca="false">IF(OR(O108="",F108=""),"",F108/O108-1)</f>
        <v/>
      </c>
      <c r="Q108" s="10"/>
      <c r="R108" s="22" t="str">
        <f aca="false">IF(I108="Verloren",N(R107)+1,IF(I108="Storniert",N(R107),IF(I108="","",0)))</f>
        <v/>
      </c>
    </row>
    <row r="109" customFormat="false" ht="15" hidden="false" customHeight="false" outlineLevel="0" collapsed="false">
      <c r="A109" s="17"/>
      <c r="B109" s="10"/>
      <c r="C109" s="10"/>
      <c r="D109" s="10"/>
      <c r="E109" s="10"/>
      <c r="F109" s="18"/>
      <c r="G109" s="8"/>
      <c r="H109" s="10"/>
      <c r="I109" s="10"/>
      <c r="J109" s="19" t="str">
        <f aca="false">IF(OR(I109="",G109=""),"",IF(I109="Verloren",0,IF(I109="Storniert",G109,IF(H109="Vom Einsatz",ROUND(G109*(1-Einstellungen!$B$6)*F109,2),IF(H109="Vom Gewinn",ROUND(G109+(G109*F109-G109)*(1-Einstellungen!$B$6),2),ROUND(G109*F109,2))))))</f>
        <v/>
      </c>
      <c r="K109" s="8"/>
      <c r="L109" s="19" t="str">
        <f aca="false">IF(J109="","",IF(K109&lt;&gt;"",K109,J109)-G109)</f>
        <v/>
      </c>
      <c r="M109" s="19" t="str">
        <f aca="false">IF(L109="","",Einstellungen!$B$4+SUM($L$6:L109))</f>
        <v/>
      </c>
      <c r="N109" s="20" t="str">
        <f aca="false">IF(G109="","",IF(Einstellungen!$B$12&gt;0,G109/Einstellungen!$B$12,""))</f>
        <v/>
      </c>
      <c r="O109" s="18"/>
      <c r="P109" s="21" t="str">
        <f aca="false">IF(OR(O109="",F109=""),"",F109/O109-1)</f>
        <v/>
      </c>
      <c r="Q109" s="10"/>
      <c r="R109" s="22" t="str">
        <f aca="false">IF(I109="Verloren",N(R108)+1,IF(I109="Storniert",N(R108),IF(I109="","",0)))</f>
        <v/>
      </c>
    </row>
    <row r="110" customFormat="false" ht="15" hidden="false" customHeight="false" outlineLevel="0" collapsed="false">
      <c r="A110" s="17"/>
      <c r="B110" s="10"/>
      <c r="C110" s="10"/>
      <c r="D110" s="10"/>
      <c r="E110" s="10"/>
      <c r="F110" s="18"/>
      <c r="G110" s="8"/>
      <c r="H110" s="10"/>
      <c r="I110" s="10"/>
      <c r="J110" s="19" t="str">
        <f aca="false">IF(OR(I110="",G110=""),"",IF(I110="Verloren",0,IF(I110="Storniert",G110,IF(H110="Vom Einsatz",ROUND(G110*(1-Einstellungen!$B$6)*F110,2),IF(H110="Vom Gewinn",ROUND(G110+(G110*F110-G110)*(1-Einstellungen!$B$6),2),ROUND(G110*F110,2))))))</f>
        <v/>
      </c>
      <c r="K110" s="8"/>
      <c r="L110" s="19" t="str">
        <f aca="false">IF(J110="","",IF(K110&lt;&gt;"",K110,J110)-G110)</f>
        <v/>
      </c>
      <c r="M110" s="19" t="str">
        <f aca="false">IF(L110="","",Einstellungen!$B$4+SUM($L$6:L110))</f>
        <v/>
      </c>
      <c r="N110" s="20" t="str">
        <f aca="false">IF(G110="","",IF(Einstellungen!$B$12&gt;0,G110/Einstellungen!$B$12,""))</f>
        <v/>
      </c>
      <c r="O110" s="18"/>
      <c r="P110" s="21" t="str">
        <f aca="false">IF(OR(O110="",F110=""),"",F110/O110-1)</f>
        <v/>
      </c>
      <c r="Q110" s="10"/>
      <c r="R110" s="22" t="str">
        <f aca="false">IF(I110="Verloren",N(R109)+1,IF(I110="Storniert",N(R109),IF(I110="","",0)))</f>
        <v/>
      </c>
    </row>
    <row r="111" customFormat="false" ht="15" hidden="false" customHeight="false" outlineLevel="0" collapsed="false">
      <c r="A111" s="17"/>
      <c r="B111" s="10"/>
      <c r="C111" s="10"/>
      <c r="D111" s="10"/>
      <c r="E111" s="10"/>
      <c r="F111" s="18"/>
      <c r="G111" s="8"/>
      <c r="H111" s="10"/>
      <c r="I111" s="10"/>
      <c r="J111" s="19" t="str">
        <f aca="false">IF(OR(I111="",G111=""),"",IF(I111="Verloren",0,IF(I111="Storniert",G111,IF(H111="Vom Einsatz",ROUND(G111*(1-Einstellungen!$B$6)*F111,2),IF(H111="Vom Gewinn",ROUND(G111+(G111*F111-G111)*(1-Einstellungen!$B$6),2),ROUND(G111*F111,2))))))</f>
        <v/>
      </c>
      <c r="K111" s="8"/>
      <c r="L111" s="19" t="str">
        <f aca="false">IF(J111="","",IF(K111&lt;&gt;"",K111,J111)-G111)</f>
        <v/>
      </c>
      <c r="M111" s="19" t="str">
        <f aca="false">IF(L111="","",Einstellungen!$B$4+SUM($L$6:L111))</f>
        <v/>
      </c>
      <c r="N111" s="20" t="str">
        <f aca="false">IF(G111="","",IF(Einstellungen!$B$12&gt;0,G111/Einstellungen!$B$12,""))</f>
        <v/>
      </c>
      <c r="O111" s="18"/>
      <c r="P111" s="21" t="str">
        <f aca="false">IF(OR(O111="",F111=""),"",F111/O111-1)</f>
        <v/>
      </c>
      <c r="Q111" s="10"/>
      <c r="R111" s="22" t="str">
        <f aca="false">IF(I111="Verloren",N(R110)+1,IF(I111="Storniert",N(R110),IF(I111="","",0)))</f>
        <v/>
      </c>
    </row>
    <row r="112" customFormat="false" ht="15" hidden="false" customHeight="false" outlineLevel="0" collapsed="false">
      <c r="A112" s="17"/>
      <c r="B112" s="10"/>
      <c r="C112" s="10"/>
      <c r="D112" s="10"/>
      <c r="E112" s="10"/>
      <c r="F112" s="18"/>
      <c r="G112" s="8"/>
      <c r="H112" s="10"/>
      <c r="I112" s="10"/>
      <c r="J112" s="19" t="str">
        <f aca="false">IF(OR(I112="",G112=""),"",IF(I112="Verloren",0,IF(I112="Storniert",G112,IF(H112="Vom Einsatz",ROUND(G112*(1-Einstellungen!$B$6)*F112,2),IF(H112="Vom Gewinn",ROUND(G112+(G112*F112-G112)*(1-Einstellungen!$B$6),2),ROUND(G112*F112,2))))))</f>
        <v/>
      </c>
      <c r="K112" s="8"/>
      <c r="L112" s="19" t="str">
        <f aca="false">IF(J112="","",IF(K112&lt;&gt;"",K112,J112)-G112)</f>
        <v/>
      </c>
      <c r="M112" s="19" t="str">
        <f aca="false">IF(L112="","",Einstellungen!$B$4+SUM($L$6:L112))</f>
        <v/>
      </c>
      <c r="N112" s="20" t="str">
        <f aca="false">IF(G112="","",IF(Einstellungen!$B$12&gt;0,G112/Einstellungen!$B$12,""))</f>
        <v/>
      </c>
      <c r="O112" s="18"/>
      <c r="P112" s="21" t="str">
        <f aca="false">IF(OR(O112="",F112=""),"",F112/O112-1)</f>
        <v/>
      </c>
      <c r="Q112" s="10"/>
      <c r="R112" s="22" t="str">
        <f aca="false">IF(I112="Verloren",N(R111)+1,IF(I112="Storniert",N(R111),IF(I112="","",0)))</f>
        <v/>
      </c>
    </row>
    <row r="113" customFormat="false" ht="15" hidden="false" customHeight="false" outlineLevel="0" collapsed="false">
      <c r="A113" s="17"/>
      <c r="B113" s="10"/>
      <c r="C113" s="10"/>
      <c r="D113" s="10"/>
      <c r="E113" s="10"/>
      <c r="F113" s="18"/>
      <c r="G113" s="8"/>
      <c r="H113" s="10"/>
      <c r="I113" s="10"/>
      <c r="J113" s="19" t="str">
        <f aca="false">IF(OR(I113="",G113=""),"",IF(I113="Verloren",0,IF(I113="Storniert",G113,IF(H113="Vom Einsatz",ROUND(G113*(1-Einstellungen!$B$6)*F113,2),IF(H113="Vom Gewinn",ROUND(G113+(G113*F113-G113)*(1-Einstellungen!$B$6),2),ROUND(G113*F113,2))))))</f>
        <v/>
      </c>
      <c r="K113" s="8"/>
      <c r="L113" s="19" t="str">
        <f aca="false">IF(J113="","",IF(K113&lt;&gt;"",K113,J113)-G113)</f>
        <v/>
      </c>
      <c r="M113" s="19" t="str">
        <f aca="false">IF(L113="","",Einstellungen!$B$4+SUM($L$6:L113))</f>
        <v/>
      </c>
      <c r="N113" s="20" t="str">
        <f aca="false">IF(G113="","",IF(Einstellungen!$B$12&gt;0,G113/Einstellungen!$B$12,""))</f>
        <v/>
      </c>
      <c r="O113" s="18"/>
      <c r="P113" s="21" t="str">
        <f aca="false">IF(OR(O113="",F113=""),"",F113/O113-1)</f>
        <v/>
      </c>
      <c r="Q113" s="10"/>
      <c r="R113" s="22" t="str">
        <f aca="false">IF(I113="Verloren",N(R112)+1,IF(I113="Storniert",N(R112),IF(I113="","",0)))</f>
        <v/>
      </c>
    </row>
    <row r="114" customFormat="false" ht="15" hidden="false" customHeight="false" outlineLevel="0" collapsed="false">
      <c r="A114" s="17"/>
      <c r="B114" s="10"/>
      <c r="C114" s="10"/>
      <c r="D114" s="10"/>
      <c r="E114" s="10"/>
      <c r="F114" s="18"/>
      <c r="G114" s="8"/>
      <c r="H114" s="10"/>
      <c r="I114" s="10"/>
      <c r="J114" s="19" t="str">
        <f aca="false">IF(OR(I114="",G114=""),"",IF(I114="Verloren",0,IF(I114="Storniert",G114,IF(H114="Vom Einsatz",ROUND(G114*(1-Einstellungen!$B$6)*F114,2),IF(H114="Vom Gewinn",ROUND(G114+(G114*F114-G114)*(1-Einstellungen!$B$6),2),ROUND(G114*F114,2))))))</f>
        <v/>
      </c>
      <c r="K114" s="8"/>
      <c r="L114" s="19" t="str">
        <f aca="false">IF(J114="","",IF(K114&lt;&gt;"",K114,J114)-G114)</f>
        <v/>
      </c>
      <c r="M114" s="19" t="str">
        <f aca="false">IF(L114="","",Einstellungen!$B$4+SUM($L$6:L114))</f>
        <v/>
      </c>
      <c r="N114" s="20" t="str">
        <f aca="false">IF(G114="","",IF(Einstellungen!$B$12&gt;0,G114/Einstellungen!$B$12,""))</f>
        <v/>
      </c>
      <c r="O114" s="18"/>
      <c r="P114" s="21" t="str">
        <f aca="false">IF(OR(O114="",F114=""),"",F114/O114-1)</f>
        <v/>
      </c>
      <c r="Q114" s="10"/>
      <c r="R114" s="22" t="str">
        <f aca="false">IF(I114="Verloren",N(R113)+1,IF(I114="Storniert",N(R113),IF(I114="","",0)))</f>
        <v/>
      </c>
    </row>
    <row r="115" customFormat="false" ht="15" hidden="false" customHeight="false" outlineLevel="0" collapsed="false">
      <c r="A115" s="17"/>
      <c r="B115" s="10"/>
      <c r="C115" s="10"/>
      <c r="D115" s="10"/>
      <c r="E115" s="10"/>
      <c r="F115" s="18"/>
      <c r="G115" s="8"/>
      <c r="H115" s="10"/>
      <c r="I115" s="10"/>
      <c r="J115" s="19" t="str">
        <f aca="false">IF(OR(I115="",G115=""),"",IF(I115="Verloren",0,IF(I115="Storniert",G115,IF(H115="Vom Einsatz",ROUND(G115*(1-Einstellungen!$B$6)*F115,2),IF(H115="Vom Gewinn",ROUND(G115+(G115*F115-G115)*(1-Einstellungen!$B$6),2),ROUND(G115*F115,2))))))</f>
        <v/>
      </c>
      <c r="K115" s="8"/>
      <c r="L115" s="19" t="str">
        <f aca="false">IF(J115="","",IF(K115&lt;&gt;"",K115,J115)-G115)</f>
        <v/>
      </c>
      <c r="M115" s="19" t="str">
        <f aca="false">IF(L115="","",Einstellungen!$B$4+SUM($L$6:L115))</f>
        <v/>
      </c>
      <c r="N115" s="20" t="str">
        <f aca="false">IF(G115="","",IF(Einstellungen!$B$12&gt;0,G115/Einstellungen!$B$12,""))</f>
        <v/>
      </c>
      <c r="O115" s="18"/>
      <c r="P115" s="21" t="str">
        <f aca="false">IF(OR(O115="",F115=""),"",F115/O115-1)</f>
        <v/>
      </c>
      <c r="Q115" s="10"/>
      <c r="R115" s="22" t="str">
        <f aca="false">IF(I115="Verloren",N(R114)+1,IF(I115="Storniert",N(R114),IF(I115="","",0)))</f>
        <v/>
      </c>
    </row>
    <row r="116" customFormat="false" ht="15" hidden="false" customHeight="false" outlineLevel="0" collapsed="false">
      <c r="A116" s="17"/>
      <c r="B116" s="10"/>
      <c r="C116" s="10"/>
      <c r="D116" s="10"/>
      <c r="E116" s="10"/>
      <c r="F116" s="18"/>
      <c r="G116" s="8"/>
      <c r="H116" s="10"/>
      <c r="I116" s="10"/>
      <c r="J116" s="19" t="str">
        <f aca="false">IF(OR(I116="",G116=""),"",IF(I116="Verloren",0,IF(I116="Storniert",G116,IF(H116="Vom Einsatz",ROUND(G116*(1-Einstellungen!$B$6)*F116,2),IF(H116="Vom Gewinn",ROUND(G116+(G116*F116-G116)*(1-Einstellungen!$B$6),2),ROUND(G116*F116,2))))))</f>
        <v/>
      </c>
      <c r="K116" s="8"/>
      <c r="L116" s="19" t="str">
        <f aca="false">IF(J116="","",IF(K116&lt;&gt;"",K116,J116)-G116)</f>
        <v/>
      </c>
      <c r="M116" s="19" t="str">
        <f aca="false">IF(L116="","",Einstellungen!$B$4+SUM($L$6:L116))</f>
        <v/>
      </c>
      <c r="N116" s="20" t="str">
        <f aca="false">IF(G116="","",IF(Einstellungen!$B$12&gt;0,G116/Einstellungen!$B$12,""))</f>
        <v/>
      </c>
      <c r="O116" s="18"/>
      <c r="P116" s="21" t="str">
        <f aca="false">IF(OR(O116="",F116=""),"",F116/O116-1)</f>
        <v/>
      </c>
      <c r="Q116" s="10"/>
      <c r="R116" s="22" t="str">
        <f aca="false">IF(I116="Verloren",N(R115)+1,IF(I116="Storniert",N(R115),IF(I116="","",0)))</f>
        <v/>
      </c>
    </row>
    <row r="117" customFormat="false" ht="15" hidden="false" customHeight="false" outlineLevel="0" collapsed="false">
      <c r="A117" s="17"/>
      <c r="B117" s="10"/>
      <c r="C117" s="10"/>
      <c r="D117" s="10"/>
      <c r="E117" s="10"/>
      <c r="F117" s="18"/>
      <c r="G117" s="8"/>
      <c r="H117" s="10"/>
      <c r="I117" s="10"/>
      <c r="J117" s="19" t="str">
        <f aca="false">IF(OR(I117="",G117=""),"",IF(I117="Verloren",0,IF(I117="Storniert",G117,IF(H117="Vom Einsatz",ROUND(G117*(1-Einstellungen!$B$6)*F117,2),IF(H117="Vom Gewinn",ROUND(G117+(G117*F117-G117)*(1-Einstellungen!$B$6),2),ROUND(G117*F117,2))))))</f>
        <v/>
      </c>
      <c r="K117" s="8"/>
      <c r="L117" s="19" t="str">
        <f aca="false">IF(J117="","",IF(K117&lt;&gt;"",K117,J117)-G117)</f>
        <v/>
      </c>
      <c r="M117" s="19" t="str">
        <f aca="false">IF(L117="","",Einstellungen!$B$4+SUM($L$6:L117))</f>
        <v/>
      </c>
      <c r="N117" s="20" t="str">
        <f aca="false">IF(G117="","",IF(Einstellungen!$B$12&gt;0,G117/Einstellungen!$B$12,""))</f>
        <v/>
      </c>
      <c r="O117" s="18"/>
      <c r="P117" s="21" t="str">
        <f aca="false">IF(OR(O117="",F117=""),"",F117/O117-1)</f>
        <v/>
      </c>
      <c r="Q117" s="10"/>
      <c r="R117" s="22" t="str">
        <f aca="false">IF(I117="Verloren",N(R116)+1,IF(I117="Storniert",N(R116),IF(I117="","",0)))</f>
        <v/>
      </c>
    </row>
    <row r="118" customFormat="false" ht="15" hidden="false" customHeight="false" outlineLevel="0" collapsed="false">
      <c r="A118" s="17"/>
      <c r="B118" s="10"/>
      <c r="C118" s="10"/>
      <c r="D118" s="10"/>
      <c r="E118" s="10"/>
      <c r="F118" s="18"/>
      <c r="G118" s="8"/>
      <c r="H118" s="10"/>
      <c r="I118" s="10"/>
      <c r="J118" s="19" t="str">
        <f aca="false">IF(OR(I118="",G118=""),"",IF(I118="Verloren",0,IF(I118="Storniert",G118,IF(H118="Vom Einsatz",ROUND(G118*(1-Einstellungen!$B$6)*F118,2),IF(H118="Vom Gewinn",ROUND(G118+(G118*F118-G118)*(1-Einstellungen!$B$6),2),ROUND(G118*F118,2))))))</f>
        <v/>
      </c>
      <c r="K118" s="8"/>
      <c r="L118" s="19" t="str">
        <f aca="false">IF(J118="","",IF(K118&lt;&gt;"",K118,J118)-G118)</f>
        <v/>
      </c>
      <c r="M118" s="19" t="str">
        <f aca="false">IF(L118="","",Einstellungen!$B$4+SUM($L$6:L118))</f>
        <v/>
      </c>
      <c r="N118" s="20" t="str">
        <f aca="false">IF(G118="","",IF(Einstellungen!$B$12&gt;0,G118/Einstellungen!$B$12,""))</f>
        <v/>
      </c>
      <c r="O118" s="18"/>
      <c r="P118" s="21" t="str">
        <f aca="false">IF(OR(O118="",F118=""),"",F118/O118-1)</f>
        <v/>
      </c>
      <c r="Q118" s="10"/>
      <c r="R118" s="22" t="str">
        <f aca="false">IF(I118="Verloren",N(R117)+1,IF(I118="Storniert",N(R117),IF(I118="","",0)))</f>
        <v/>
      </c>
    </row>
    <row r="119" customFormat="false" ht="15" hidden="false" customHeight="false" outlineLevel="0" collapsed="false">
      <c r="A119" s="17"/>
      <c r="B119" s="10"/>
      <c r="C119" s="10"/>
      <c r="D119" s="10"/>
      <c r="E119" s="10"/>
      <c r="F119" s="18"/>
      <c r="G119" s="8"/>
      <c r="H119" s="10"/>
      <c r="I119" s="10"/>
      <c r="J119" s="19" t="str">
        <f aca="false">IF(OR(I119="",G119=""),"",IF(I119="Verloren",0,IF(I119="Storniert",G119,IF(H119="Vom Einsatz",ROUND(G119*(1-Einstellungen!$B$6)*F119,2),IF(H119="Vom Gewinn",ROUND(G119+(G119*F119-G119)*(1-Einstellungen!$B$6),2),ROUND(G119*F119,2))))))</f>
        <v/>
      </c>
      <c r="K119" s="8"/>
      <c r="L119" s="19" t="str">
        <f aca="false">IF(J119="","",IF(K119&lt;&gt;"",K119,J119)-G119)</f>
        <v/>
      </c>
      <c r="M119" s="19" t="str">
        <f aca="false">IF(L119="","",Einstellungen!$B$4+SUM($L$6:L119))</f>
        <v/>
      </c>
      <c r="N119" s="20" t="str">
        <f aca="false">IF(G119="","",IF(Einstellungen!$B$12&gt;0,G119/Einstellungen!$B$12,""))</f>
        <v/>
      </c>
      <c r="O119" s="18"/>
      <c r="P119" s="21" t="str">
        <f aca="false">IF(OR(O119="",F119=""),"",F119/O119-1)</f>
        <v/>
      </c>
      <c r="Q119" s="10"/>
      <c r="R119" s="22" t="str">
        <f aca="false">IF(I119="Verloren",N(R118)+1,IF(I119="Storniert",N(R118),IF(I119="","",0)))</f>
        <v/>
      </c>
    </row>
    <row r="120" customFormat="false" ht="15" hidden="false" customHeight="false" outlineLevel="0" collapsed="false">
      <c r="A120" s="17"/>
      <c r="B120" s="10"/>
      <c r="C120" s="10"/>
      <c r="D120" s="10"/>
      <c r="E120" s="10"/>
      <c r="F120" s="18"/>
      <c r="G120" s="8"/>
      <c r="H120" s="10"/>
      <c r="I120" s="10"/>
      <c r="J120" s="19" t="str">
        <f aca="false">IF(OR(I120="",G120=""),"",IF(I120="Verloren",0,IF(I120="Storniert",G120,IF(H120="Vom Einsatz",ROUND(G120*(1-Einstellungen!$B$6)*F120,2),IF(H120="Vom Gewinn",ROUND(G120+(G120*F120-G120)*(1-Einstellungen!$B$6),2),ROUND(G120*F120,2))))))</f>
        <v/>
      </c>
      <c r="K120" s="8"/>
      <c r="L120" s="19" t="str">
        <f aca="false">IF(J120="","",IF(K120&lt;&gt;"",K120,J120)-G120)</f>
        <v/>
      </c>
      <c r="M120" s="19" t="str">
        <f aca="false">IF(L120="","",Einstellungen!$B$4+SUM($L$6:L120))</f>
        <v/>
      </c>
      <c r="N120" s="20" t="str">
        <f aca="false">IF(G120="","",IF(Einstellungen!$B$12&gt;0,G120/Einstellungen!$B$12,""))</f>
        <v/>
      </c>
      <c r="O120" s="18"/>
      <c r="P120" s="21" t="str">
        <f aca="false">IF(OR(O120="",F120=""),"",F120/O120-1)</f>
        <v/>
      </c>
      <c r="Q120" s="10"/>
      <c r="R120" s="22" t="str">
        <f aca="false">IF(I120="Verloren",N(R119)+1,IF(I120="Storniert",N(R119),IF(I120="","",0)))</f>
        <v/>
      </c>
    </row>
    <row r="121" customFormat="false" ht="15" hidden="false" customHeight="false" outlineLevel="0" collapsed="false">
      <c r="A121" s="17"/>
      <c r="B121" s="10"/>
      <c r="C121" s="10"/>
      <c r="D121" s="10"/>
      <c r="E121" s="10"/>
      <c r="F121" s="18"/>
      <c r="G121" s="8"/>
      <c r="H121" s="10"/>
      <c r="I121" s="10"/>
      <c r="J121" s="19" t="str">
        <f aca="false">IF(OR(I121="",G121=""),"",IF(I121="Verloren",0,IF(I121="Storniert",G121,IF(H121="Vom Einsatz",ROUND(G121*(1-Einstellungen!$B$6)*F121,2),IF(H121="Vom Gewinn",ROUND(G121+(G121*F121-G121)*(1-Einstellungen!$B$6),2),ROUND(G121*F121,2))))))</f>
        <v/>
      </c>
      <c r="K121" s="8"/>
      <c r="L121" s="19" t="str">
        <f aca="false">IF(J121="","",IF(K121&lt;&gt;"",K121,J121)-G121)</f>
        <v/>
      </c>
      <c r="M121" s="19" t="str">
        <f aca="false">IF(L121="","",Einstellungen!$B$4+SUM($L$6:L121))</f>
        <v/>
      </c>
      <c r="N121" s="20" t="str">
        <f aca="false">IF(G121="","",IF(Einstellungen!$B$12&gt;0,G121/Einstellungen!$B$12,""))</f>
        <v/>
      </c>
      <c r="O121" s="18"/>
      <c r="P121" s="21" t="str">
        <f aca="false">IF(OR(O121="",F121=""),"",F121/O121-1)</f>
        <v/>
      </c>
      <c r="Q121" s="10"/>
      <c r="R121" s="22" t="str">
        <f aca="false">IF(I121="Verloren",N(R120)+1,IF(I121="Storniert",N(R120),IF(I121="","",0)))</f>
        <v/>
      </c>
    </row>
    <row r="122" customFormat="false" ht="15" hidden="false" customHeight="false" outlineLevel="0" collapsed="false">
      <c r="A122" s="17"/>
      <c r="B122" s="10"/>
      <c r="C122" s="10"/>
      <c r="D122" s="10"/>
      <c r="E122" s="10"/>
      <c r="F122" s="18"/>
      <c r="G122" s="8"/>
      <c r="H122" s="10"/>
      <c r="I122" s="10"/>
      <c r="J122" s="19" t="str">
        <f aca="false">IF(OR(I122="",G122=""),"",IF(I122="Verloren",0,IF(I122="Storniert",G122,IF(H122="Vom Einsatz",ROUND(G122*(1-Einstellungen!$B$6)*F122,2),IF(H122="Vom Gewinn",ROUND(G122+(G122*F122-G122)*(1-Einstellungen!$B$6),2),ROUND(G122*F122,2))))))</f>
        <v/>
      </c>
      <c r="K122" s="8"/>
      <c r="L122" s="19" t="str">
        <f aca="false">IF(J122="","",IF(K122&lt;&gt;"",K122,J122)-G122)</f>
        <v/>
      </c>
      <c r="M122" s="19" t="str">
        <f aca="false">IF(L122="","",Einstellungen!$B$4+SUM($L$6:L122))</f>
        <v/>
      </c>
      <c r="N122" s="20" t="str">
        <f aca="false">IF(G122="","",IF(Einstellungen!$B$12&gt;0,G122/Einstellungen!$B$12,""))</f>
        <v/>
      </c>
      <c r="O122" s="18"/>
      <c r="P122" s="21" t="str">
        <f aca="false">IF(OR(O122="",F122=""),"",F122/O122-1)</f>
        <v/>
      </c>
      <c r="Q122" s="10"/>
      <c r="R122" s="22" t="str">
        <f aca="false">IF(I122="Verloren",N(R121)+1,IF(I122="Storniert",N(R121),IF(I122="","",0)))</f>
        <v/>
      </c>
    </row>
    <row r="123" customFormat="false" ht="15" hidden="false" customHeight="false" outlineLevel="0" collapsed="false">
      <c r="A123" s="17"/>
      <c r="B123" s="10"/>
      <c r="C123" s="10"/>
      <c r="D123" s="10"/>
      <c r="E123" s="10"/>
      <c r="F123" s="18"/>
      <c r="G123" s="8"/>
      <c r="H123" s="10"/>
      <c r="I123" s="10"/>
      <c r="J123" s="19" t="str">
        <f aca="false">IF(OR(I123="",G123=""),"",IF(I123="Verloren",0,IF(I123="Storniert",G123,IF(H123="Vom Einsatz",ROUND(G123*(1-Einstellungen!$B$6)*F123,2),IF(H123="Vom Gewinn",ROUND(G123+(G123*F123-G123)*(1-Einstellungen!$B$6),2),ROUND(G123*F123,2))))))</f>
        <v/>
      </c>
      <c r="K123" s="8"/>
      <c r="L123" s="19" t="str">
        <f aca="false">IF(J123="","",IF(K123&lt;&gt;"",K123,J123)-G123)</f>
        <v/>
      </c>
      <c r="M123" s="19" t="str">
        <f aca="false">IF(L123="","",Einstellungen!$B$4+SUM($L$6:L123))</f>
        <v/>
      </c>
      <c r="N123" s="20" t="str">
        <f aca="false">IF(G123="","",IF(Einstellungen!$B$12&gt;0,G123/Einstellungen!$B$12,""))</f>
        <v/>
      </c>
      <c r="O123" s="18"/>
      <c r="P123" s="21" t="str">
        <f aca="false">IF(OR(O123="",F123=""),"",F123/O123-1)</f>
        <v/>
      </c>
      <c r="Q123" s="10"/>
      <c r="R123" s="22" t="str">
        <f aca="false">IF(I123="Verloren",N(R122)+1,IF(I123="Storniert",N(R122),IF(I123="","",0)))</f>
        <v/>
      </c>
    </row>
    <row r="124" customFormat="false" ht="15" hidden="false" customHeight="false" outlineLevel="0" collapsed="false">
      <c r="A124" s="17"/>
      <c r="B124" s="10"/>
      <c r="C124" s="10"/>
      <c r="D124" s="10"/>
      <c r="E124" s="10"/>
      <c r="F124" s="18"/>
      <c r="G124" s="8"/>
      <c r="H124" s="10"/>
      <c r="I124" s="10"/>
      <c r="J124" s="19" t="str">
        <f aca="false">IF(OR(I124="",G124=""),"",IF(I124="Verloren",0,IF(I124="Storniert",G124,IF(H124="Vom Einsatz",ROUND(G124*(1-Einstellungen!$B$6)*F124,2),IF(H124="Vom Gewinn",ROUND(G124+(G124*F124-G124)*(1-Einstellungen!$B$6),2),ROUND(G124*F124,2))))))</f>
        <v/>
      </c>
      <c r="K124" s="8"/>
      <c r="L124" s="19" t="str">
        <f aca="false">IF(J124="","",IF(K124&lt;&gt;"",K124,J124)-G124)</f>
        <v/>
      </c>
      <c r="M124" s="19" t="str">
        <f aca="false">IF(L124="","",Einstellungen!$B$4+SUM($L$6:L124))</f>
        <v/>
      </c>
      <c r="N124" s="20" t="str">
        <f aca="false">IF(G124="","",IF(Einstellungen!$B$12&gt;0,G124/Einstellungen!$B$12,""))</f>
        <v/>
      </c>
      <c r="O124" s="18"/>
      <c r="P124" s="21" t="str">
        <f aca="false">IF(OR(O124="",F124=""),"",F124/O124-1)</f>
        <v/>
      </c>
      <c r="Q124" s="10"/>
      <c r="R124" s="22" t="str">
        <f aca="false">IF(I124="Verloren",N(R123)+1,IF(I124="Storniert",N(R123),IF(I124="","",0)))</f>
        <v/>
      </c>
    </row>
    <row r="125" customFormat="false" ht="15" hidden="false" customHeight="false" outlineLevel="0" collapsed="false">
      <c r="A125" s="17"/>
      <c r="B125" s="10"/>
      <c r="C125" s="10"/>
      <c r="D125" s="10"/>
      <c r="E125" s="10"/>
      <c r="F125" s="18"/>
      <c r="G125" s="8"/>
      <c r="H125" s="10"/>
      <c r="I125" s="10"/>
      <c r="J125" s="19" t="str">
        <f aca="false">IF(OR(I125="",G125=""),"",IF(I125="Verloren",0,IF(I125="Storniert",G125,IF(H125="Vom Einsatz",ROUND(G125*(1-Einstellungen!$B$6)*F125,2),IF(H125="Vom Gewinn",ROUND(G125+(G125*F125-G125)*(1-Einstellungen!$B$6),2),ROUND(G125*F125,2))))))</f>
        <v/>
      </c>
      <c r="K125" s="8"/>
      <c r="L125" s="19" t="str">
        <f aca="false">IF(J125="","",IF(K125&lt;&gt;"",K125,J125)-G125)</f>
        <v/>
      </c>
      <c r="M125" s="19" t="str">
        <f aca="false">IF(L125="","",Einstellungen!$B$4+SUM($L$6:L125))</f>
        <v/>
      </c>
      <c r="N125" s="20" t="str">
        <f aca="false">IF(G125="","",IF(Einstellungen!$B$12&gt;0,G125/Einstellungen!$B$12,""))</f>
        <v/>
      </c>
      <c r="O125" s="18"/>
      <c r="P125" s="21" t="str">
        <f aca="false">IF(OR(O125="",F125=""),"",F125/O125-1)</f>
        <v/>
      </c>
      <c r="Q125" s="10"/>
      <c r="R125" s="22" t="str">
        <f aca="false">IF(I125="Verloren",N(R124)+1,IF(I125="Storniert",N(R124),IF(I125="","",0)))</f>
        <v/>
      </c>
    </row>
    <row r="126" customFormat="false" ht="15" hidden="false" customHeight="false" outlineLevel="0" collapsed="false">
      <c r="A126" s="17"/>
      <c r="B126" s="10"/>
      <c r="C126" s="10"/>
      <c r="D126" s="10"/>
      <c r="E126" s="10"/>
      <c r="F126" s="18"/>
      <c r="G126" s="8"/>
      <c r="H126" s="10"/>
      <c r="I126" s="10"/>
      <c r="J126" s="19" t="str">
        <f aca="false">IF(OR(I126="",G126=""),"",IF(I126="Verloren",0,IF(I126="Storniert",G126,IF(H126="Vom Einsatz",ROUND(G126*(1-Einstellungen!$B$6)*F126,2),IF(H126="Vom Gewinn",ROUND(G126+(G126*F126-G126)*(1-Einstellungen!$B$6),2),ROUND(G126*F126,2))))))</f>
        <v/>
      </c>
      <c r="K126" s="8"/>
      <c r="L126" s="19" t="str">
        <f aca="false">IF(J126="","",IF(K126&lt;&gt;"",K126,J126)-G126)</f>
        <v/>
      </c>
      <c r="M126" s="19" t="str">
        <f aca="false">IF(L126="","",Einstellungen!$B$4+SUM($L$6:L126))</f>
        <v/>
      </c>
      <c r="N126" s="20" t="str">
        <f aca="false">IF(G126="","",IF(Einstellungen!$B$12&gt;0,G126/Einstellungen!$B$12,""))</f>
        <v/>
      </c>
      <c r="O126" s="18"/>
      <c r="P126" s="21" t="str">
        <f aca="false">IF(OR(O126="",F126=""),"",F126/O126-1)</f>
        <v/>
      </c>
      <c r="Q126" s="10"/>
      <c r="R126" s="22" t="str">
        <f aca="false">IF(I126="Verloren",N(R125)+1,IF(I126="Storniert",N(R125),IF(I126="","",0)))</f>
        <v/>
      </c>
    </row>
    <row r="127" customFormat="false" ht="15" hidden="false" customHeight="false" outlineLevel="0" collapsed="false">
      <c r="A127" s="17"/>
      <c r="B127" s="10"/>
      <c r="C127" s="10"/>
      <c r="D127" s="10"/>
      <c r="E127" s="10"/>
      <c r="F127" s="18"/>
      <c r="G127" s="8"/>
      <c r="H127" s="10"/>
      <c r="I127" s="10"/>
      <c r="J127" s="19" t="str">
        <f aca="false">IF(OR(I127="",G127=""),"",IF(I127="Verloren",0,IF(I127="Storniert",G127,IF(H127="Vom Einsatz",ROUND(G127*(1-Einstellungen!$B$6)*F127,2),IF(H127="Vom Gewinn",ROUND(G127+(G127*F127-G127)*(1-Einstellungen!$B$6),2),ROUND(G127*F127,2))))))</f>
        <v/>
      </c>
      <c r="K127" s="8"/>
      <c r="L127" s="19" t="str">
        <f aca="false">IF(J127="","",IF(K127&lt;&gt;"",K127,J127)-G127)</f>
        <v/>
      </c>
      <c r="M127" s="19" t="str">
        <f aca="false">IF(L127="","",Einstellungen!$B$4+SUM($L$6:L127))</f>
        <v/>
      </c>
      <c r="N127" s="20" t="str">
        <f aca="false">IF(G127="","",IF(Einstellungen!$B$12&gt;0,G127/Einstellungen!$B$12,""))</f>
        <v/>
      </c>
      <c r="O127" s="18"/>
      <c r="P127" s="21" t="str">
        <f aca="false">IF(OR(O127="",F127=""),"",F127/O127-1)</f>
        <v/>
      </c>
      <c r="Q127" s="10"/>
      <c r="R127" s="22" t="str">
        <f aca="false">IF(I127="Verloren",N(R126)+1,IF(I127="Storniert",N(R126),IF(I127="","",0)))</f>
        <v/>
      </c>
    </row>
    <row r="128" customFormat="false" ht="15" hidden="false" customHeight="false" outlineLevel="0" collapsed="false">
      <c r="A128" s="17"/>
      <c r="B128" s="10"/>
      <c r="C128" s="10"/>
      <c r="D128" s="10"/>
      <c r="E128" s="10"/>
      <c r="F128" s="18"/>
      <c r="G128" s="8"/>
      <c r="H128" s="10"/>
      <c r="I128" s="10"/>
      <c r="J128" s="19" t="str">
        <f aca="false">IF(OR(I128="",G128=""),"",IF(I128="Verloren",0,IF(I128="Storniert",G128,IF(H128="Vom Einsatz",ROUND(G128*(1-Einstellungen!$B$6)*F128,2),IF(H128="Vom Gewinn",ROUND(G128+(G128*F128-G128)*(1-Einstellungen!$B$6),2),ROUND(G128*F128,2))))))</f>
        <v/>
      </c>
      <c r="K128" s="8"/>
      <c r="L128" s="19" t="str">
        <f aca="false">IF(J128="","",IF(K128&lt;&gt;"",K128,J128)-G128)</f>
        <v/>
      </c>
      <c r="M128" s="19" t="str">
        <f aca="false">IF(L128="","",Einstellungen!$B$4+SUM($L$6:L128))</f>
        <v/>
      </c>
      <c r="N128" s="20" t="str">
        <f aca="false">IF(G128="","",IF(Einstellungen!$B$12&gt;0,G128/Einstellungen!$B$12,""))</f>
        <v/>
      </c>
      <c r="O128" s="18"/>
      <c r="P128" s="21" t="str">
        <f aca="false">IF(OR(O128="",F128=""),"",F128/O128-1)</f>
        <v/>
      </c>
      <c r="Q128" s="10"/>
      <c r="R128" s="22" t="str">
        <f aca="false">IF(I128="Verloren",N(R127)+1,IF(I128="Storniert",N(R127),IF(I128="","",0)))</f>
        <v/>
      </c>
    </row>
    <row r="129" customFormat="false" ht="15" hidden="false" customHeight="false" outlineLevel="0" collapsed="false">
      <c r="A129" s="17"/>
      <c r="B129" s="10"/>
      <c r="C129" s="10"/>
      <c r="D129" s="10"/>
      <c r="E129" s="10"/>
      <c r="F129" s="18"/>
      <c r="G129" s="8"/>
      <c r="H129" s="10"/>
      <c r="I129" s="10"/>
      <c r="J129" s="19" t="str">
        <f aca="false">IF(OR(I129="",G129=""),"",IF(I129="Verloren",0,IF(I129="Storniert",G129,IF(H129="Vom Einsatz",ROUND(G129*(1-Einstellungen!$B$6)*F129,2),IF(H129="Vom Gewinn",ROUND(G129+(G129*F129-G129)*(1-Einstellungen!$B$6),2),ROUND(G129*F129,2))))))</f>
        <v/>
      </c>
      <c r="K129" s="8"/>
      <c r="L129" s="19" t="str">
        <f aca="false">IF(J129="","",IF(K129&lt;&gt;"",K129,J129)-G129)</f>
        <v/>
      </c>
      <c r="M129" s="19" t="str">
        <f aca="false">IF(L129="","",Einstellungen!$B$4+SUM($L$6:L129))</f>
        <v/>
      </c>
      <c r="N129" s="20" t="str">
        <f aca="false">IF(G129="","",IF(Einstellungen!$B$12&gt;0,G129/Einstellungen!$B$12,""))</f>
        <v/>
      </c>
      <c r="O129" s="18"/>
      <c r="P129" s="21" t="str">
        <f aca="false">IF(OR(O129="",F129=""),"",F129/O129-1)</f>
        <v/>
      </c>
      <c r="Q129" s="10"/>
      <c r="R129" s="22" t="str">
        <f aca="false">IF(I129="Verloren",N(R128)+1,IF(I129="Storniert",N(R128),IF(I129="","",0)))</f>
        <v/>
      </c>
    </row>
    <row r="130" customFormat="false" ht="15" hidden="false" customHeight="false" outlineLevel="0" collapsed="false">
      <c r="A130" s="17"/>
      <c r="B130" s="10"/>
      <c r="C130" s="10"/>
      <c r="D130" s="10"/>
      <c r="E130" s="10"/>
      <c r="F130" s="18"/>
      <c r="G130" s="8"/>
      <c r="H130" s="10"/>
      <c r="I130" s="10"/>
      <c r="J130" s="19" t="str">
        <f aca="false">IF(OR(I130="",G130=""),"",IF(I130="Verloren",0,IF(I130="Storniert",G130,IF(H130="Vom Einsatz",ROUND(G130*(1-Einstellungen!$B$6)*F130,2),IF(H130="Vom Gewinn",ROUND(G130+(G130*F130-G130)*(1-Einstellungen!$B$6),2),ROUND(G130*F130,2))))))</f>
        <v/>
      </c>
      <c r="K130" s="8"/>
      <c r="L130" s="19" t="str">
        <f aca="false">IF(J130="","",IF(K130&lt;&gt;"",K130,J130)-G130)</f>
        <v/>
      </c>
      <c r="M130" s="19" t="str">
        <f aca="false">IF(L130="","",Einstellungen!$B$4+SUM($L$6:L130))</f>
        <v/>
      </c>
      <c r="N130" s="20" t="str">
        <f aca="false">IF(G130="","",IF(Einstellungen!$B$12&gt;0,G130/Einstellungen!$B$12,""))</f>
        <v/>
      </c>
      <c r="O130" s="18"/>
      <c r="P130" s="21" t="str">
        <f aca="false">IF(OR(O130="",F130=""),"",F130/O130-1)</f>
        <v/>
      </c>
      <c r="Q130" s="10"/>
      <c r="R130" s="22" t="str">
        <f aca="false">IF(I130="Verloren",N(R129)+1,IF(I130="Storniert",N(R129),IF(I130="","",0)))</f>
        <v/>
      </c>
    </row>
    <row r="131" customFormat="false" ht="15" hidden="false" customHeight="false" outlineLevel="0" collapsed="false">
      <c r="A131" s="17"/>
      <c r="B131" s="10"/>
      <c r="C131" s="10"/>
      <c r="D131" s="10"/>
      <c r="E131" s="10"/>
      <c r="F131" s="18"/>
      <c r="G131" s="8"/>
      <c r="H131" s="10"/>
      <c r="I131" s="10"/>
      <c r="J131" s="19" t="str">
        <f aca="false">IF(OR(I131="",G131=""),"",IF(I131="Verloren",0,IF(I131="Storniert",G131,IF(H131="Vom Einsatz",ROUND(G131*(1-Einstellungen!$B$6)*F131,2),IF(H131="Vom Gewinn",ROUND(G131+(G131*F131-G131)*(1-Einstellungen!$B$6),2),ROUND(G131*F131,2))))))</f>
        <v/>
      </c>
      <c r="K131" s="8"/>
      <c r="L131" s="19" t="str">
        <f aca="false">IF(J131="","",IF(K131&lt;&gt;"",K131,J131)-G131)</f>
        <v/>
      </c>
      <c r="M131" s="19" t="str">
        <f aca="false">IF(L131="","",Einstellungen!$B$4+SUM($L$6:L131))</f>
        <v/>
      </c>
      <c r="N131" s="20" t="str">
        <f aca="false">IF(G131="","",IF(Einstellungen!$B$12&gt;0,G131/Einstellungen!$B$12,""))</f>
        <v/>
      </c>
      <c r="O131" s="18"/>
      <c r="P131" s="21" t="str">
        <f aca="false">IF(OR(O131="",F131=""),"",F131/O131-1)</f>
        <v/>
      </c>
      <c r="Q131" s="10"/>
      <c r="R131" s="22" t="str">
        <f aca="false">IF(I131="Verloren",N(R130)+1,IF(I131="Storniert",N(R130),IF(I131="","",0)))</f>
        <v/>
      </c>
    </row>
    <row r="132" customFormat="false" ht="15" hidden="false" customHeight="false" outlineLevel="0" collapsed="false">
      <c r="A132" s="17"/>
      <c r="B132" s="10"/>
      <c r="C132" s="10"/>
      <c r="D132" s="10"/>
      <c r="E132" s="10"/>
      <c r="F132" s="18"/>
      <c r="G132" s="8"/>
      <c r="H132" s="10"/>
      <c r="I132" s="10"/>
      <c r="J132" s="19" t="str">
        <f aca="false">IF(OR(I132="",G132=""),"",IF(I132="Verloren",0,IF(I132="Storniert",G132,IF(H132="Vom Einsatz",ROUND(G132*(1-Einstellungen!$B$6)*F132,2),IF(H132="Vom Gewinn",ROUND(G132+(G132*F132-G132)*(1-Einstellungen!$B$6),2),ROUND(G132*F132,2))))))</f>
        <v/>
      </c>
      <c r="K132" s="8"/>
      <c r="L132" s="19" t="str">
        <f aca="false">IF(J132="","",IF(K132&lt;&gt;"",K132,J132)-G132)</f>
        <v/>
      </c>
      <c r="M132" s="19" t="str">
        <f aca="false">IF(L132="","",Einstellungen!$B$4+SUM($L$6:L132))</f>
        <v/>
      </c>
      <c r="N132" s="20" t="str">
        <f aca="false">IF(G132="","",IF(Einstellungen!$B$12&gt;0,G132/Einstellungen!$B$12,""))</f>
        <v/>
      </c>
      <c r="O132" s="18"/>
      <c r="P132" s="21" t="str">
        <f aca="false">IF(OR(O132="",F132=""),"",F132/O132-1)</f>
        <v/>
      </c>
      <c r="Q132" s="10"/>
      <c r="R132" s="22" t="str">
        <f aca="false">IF(I132="Verloren",N(R131)+1,IF(I132="Storniert",N(R131),IF(I132="","",0)))</f>
        <v/>
      </c>
    </row>
    <row r="133" customFormat="false" ht="15" hidden="false" customHeight="false" outlineLevel="0" collapsed="false">
      <c r="A133" s="17"/>
      <c r="B133" s="10"/>
      <c r="C133" s="10"/>
      <c r="D133" s="10"/>
      <c r="E133" s="10"/>
      <c r="F133" s="18"/>
      <c r="G133" s="8"/>
      <c r="H133" s="10"/>
      <c r="I133" s="10"/>
      <c r="J133" s="19" t="str">
        <f aca="false">IF(OR(I133="",G133=""),"",IF(I133="Verloren",0,IF(I133="Storniert",G133,IF(H133="Vom Einsatz",ROUND(G133*(1-Einstellungen!$B$6)*F133,2),IF(H133="Vom Gewinn",ROUND(G133+(G133*F133-G133)*(1-Einstellungen!$B$6),2),ROUND(G133*F133,2))))))</f>
        <v/>
      </c>
      <c r="K133" s="8"/>
      <c r="L133" s="19" t="str">
        <f aca="false">IF(J133="","",IF(K133&lt;&gt;"",K133,J133)-G133)</f>
        <v/>
      </c>
      <c r="M133" s="19" t="str">
        <f aca="false">IF(L133="","",Einstellungen!$B$4+SUM($L$6:L133))</f>
        <v/>
      </c>
      <c r="N133" s="20" t="str">
        <f aca="false">IF(G133="","",IF(Einstellungen!$B$12&gt;0,G133/Einstellungen!$B$12,""))</f>
        <v/>
      </c>
      <c r="O133" s="18"/>
      <c r="P133" s="21" t="str">
        <f aca="false">IF(OR(O133="",F133=""),"",F133/O133-1)</f>
        <v/>
      </c>
      <c r="Q133" s="10"/>
      <c r="R133" s="22" t="str">
        <f aca="false">IF(I133="Verloren",N(R132)+1,IF(I133="Storniert",N(R132),IF(I133="","",0)))</f>
        <v/>
      </c>
    </row>
    <row r="134" customFormat="false" ht="15" hidden="false" customHeight="false" outlineLevel="0" collapsed="false">
      <c r="A134" s="17"/>
      <c r="B134" s="10"/>
      <c r="C134" s="10"/>
      <c r="D134" s="10"/>
      <c r="E134" s="10"/>
      <c r="F134" s="18"/>
      <c r="G134" s="8"/>
      <c r="H134" s="10"/>
      <c r="I134" s="10"/>
      <c r="J134" s="19" t="str">
        <f aca="false">IF(OR(I134="",G134=""),"",IF(I134="Verloren",0,IF(I134="Storniert",G134,IF(H134="Vom Einsatz",ROUND(G134*(1-Einstellungen!$B$6)*F134,2),IF(H134="Vom Gewinn",ROUND(G134+(G134*F134-G134)*(1-Einstellungen!$B$6),2),ROUND(G134*F134,2))))))</f>
        <v/>
      </c>
      <c r="K134" s="8"/>
      <c r="L134" s="19" t="str">
        <f aca="false">IF(J134="","",IF(K134&lt;&gt;"",K134,J134)-G134)</f>
        <v/>
      </c>
      <c r="M134" s="19" t="str">
        <f aca="false">IF(L134="","",Einstellungen!$B$4+SUM($L$6:L134))</f>
        <v/>
      </c>
      <c r="N134" s="20" t="str">
        <f aca="false">IF(G134="","",IF(Einstellungen!$B$12&gt;0,G134/Einstellungen!$B$12,""))</f>
        <v/>
      </c>
      <c r="O134" s="18"/>
      <c r="P134" s="21" t="str">
        <f aca="false">IF(OR(O134="",F134=""),"",F134/O134-1)</f>
        <v/>
      </c>
      <c r="Q134" s="10"/>
      <c r="R134" s="22" t="str">
        <f aca="false">IF(I134="Verloren",N(R133)+1,IF(I134="Storniert",N(R133),IF(I134="","",0)))</f>
        <v/>
      </c>
    </row>
    <row r="135" customFormat="false" ht="15" hidden="false" customHeight="false" outlineLevel="0" collapsed="false">
      <c r="A135" s="17"/>
      <c r="B135" s="10"/>
      <c r="C135" s="10"/>
      <c r="D135" s="10"/>
      <c r="E135" s="10"/>
      <c r="F135" s="18"/>
      <c r="G135" s="8"/>
      <c r="H135" s="10"/>
      <c r="I135" s="10"/>
      <c r="J135" s="19" t="str">
        <f aca="false">IF(OR(I135="",G135=""),"",IF(I135="Verloren",0,IF(I135="Storniert",G135,IF(H135="Vom Einsatz",ROUND(G135*(1-Einstellungen!$B$6)*F135,2),IF(H135="Vom Gewinn",ROUND(G135+(G135*F135-G135)*(1-Einstellungen!$B$6),2),ROUND(G135*F135,2))))))</f>
        <v/>
      </c>
      <c r="K135" s="8"/>
      <c r="L135" s="19" t="str">
        <f aca="false">IF(J135="","",IF(K135&lt;&gt;"",K135,J135)-G135)</f>
        <v/>
      </c>
      <c r="M135" s="19" t="str">
        <f aca="false">IF(L135="","",Einstellungen!$B$4+SUM($L$6:L135))</f>
        <v/>
      </c>
      <c r="N135" s="20" t="str">
        <f aca="false">IF(G135="","",IF(Einstellungen!$B$12&gt;0,G135/Einstellungen!$B$12,""))</f>
        <v/>
      </c>
      <c r="O135" s="18"/>
      <c r="P135" s="21" t="str">
        <f aca="false">IF(OR(O135="",F135=""),"",F135/O135-1)</f>
        <v/>
      </c>
      <c r="Q135" s="10"/>
      <c r="R135" s="22" t="str">
        <f aca="false">IF(I135="Verloren",N(R134)+1,IF(I135="Storniert",N(R134),IF(I135="","",0)))</f>
        <v/>
      </c>
    </row>
    <row r="136" customFormat="false" ht="15" hidden="false" customHeight="false" outlineLevel="0" collapsed="false">
      <c r="A136" s="17"/>
      <c r="B136" s="10"/>
      <c r="C136" s="10"/>
      <c r="D136" s="10"/>
      <c r="E136" s="10"/>
      <c r="F136" s="18"/>
      <c r="G136" s="8"/>
      <c r="H136" s="10"/>
      <c r="I136" s="10"/>
      <c r="J136" s="19" t="str">
        <f aca="false">IF(OR(I136="",G136=""),"",IF(I136="Verloren",0,IF(I136="Storniert",G136,IF(H136="Vom Einsatz",ROUND(G136*(1-Einstellungen!$B$6)*F136,2),IF(H136="Vom Gewinn",ROUND(G136+(G136*F136-G136)*(1-Einstellungen!$B$6),2),ROUND(G136*F136,2))))))</f>
        <v/>
      </c>
      <c r="K136" s="8"/>
      <c r="L136" s="19" t="str">
        <f aca="false">IF(J136="","",IF(K136&lt;&gt;"",K136,J136)-G136)</f>
        <v/>
      </c>
      <c r="M136" s="19" t="str">
        <f aca="false">IF(L136="","",Einstellungen!$B$4+SUM($L$6:L136))</f>
        <v/>
      </c>
      <c r="N136" s="20" t="str">
        <f aca="false">IF(G136="","",IF(Einstellungen!$B$12&gt;0,G136/Einstellungen!$B$12,""))</f>
        <v/>
      </c>
      <c r="O136" s="18"/>
      <c r="P136" s="21" t="str">
        <f aca="false">IF(OR(O136="",F136=""),"",F136/O136-1)</f>
        <v/>
      </c>
      <c r="Q136" s="10"/>
      <c r="R136" s="22" t="str">
        <f aca="false">IF(I136="Verloren",N(R135)+1,IF(I136="Storniert",N(R135),IF(I136="","",0)))</f>
        <v/>
      </c>
    </row>
    <row r="137" customFormat="false" ht="15" hidden="false" customHeight="false" outlineLevel="0" collapsed="false">
      <c r="A137" s="17"/>
      <c r="B137" s="10"/>
      <c r="C137" s="10"/>
      <c r="D137" s="10"/>
      <c r="E137" s="10"/>
      <c r="F137" s="18"/>
      <c r="G137" s="8"/>
      <c r="H137" s="10"/>
      <c r="I137" s="10"/>
      <c r="J137" s="19" t="str">
        <f aca="false">IF(OR(I137="",G137=""),"",IF(I137="Verloren",0,IF(I137="Storniert",G137,IF(H137="Vom Einsatz",ROUND(G137*(1-Einstellungen!$B$6)*F137,2),IF(H137="Vom Gewinn",ROUND(G137+(G137*F137-G137)*(1-Einstellungen!$B$6),2),ROUND(G137*F137,2))))))</f>
        <v/>
      </c>
      <c r="K137" s="8"/>
      <c r="L137" s="19" t="str">
        <f aca="false">IF(J137="","",IF(K137&lt;&gt;"",K137,J137)-G137)</f>
        <v/>
      </c>
      <c r="M137" s="19" t="str">
        <f aca="false">IF(L137="","",Einstellungen!$B$4+SUM($L$6:L137))</f>
        <v/>
      </c>
      <c r="N137" s="20" t="str">
        <f aca="false">IF(G137="","",IF(Einstellungen!$B$12&gt;0,G137/Einstellungen!$B$12,""))</f>
        <v/>
      </c>
      <c r="O137" s="18"/>
      <c r="P137" s="21" t="str">
        <f aca="false">IF(OR(O137="",F137=""),"",F137/O137-1)</f>
        <v/>
      </c>
      <c r="Q137" s="10"/>
      <c r="R137" s="22" t="str">
        <f aca="false">IF(I137="Verloren",N(R136)+1,IF(I137="Storniert",N(R136),IF(I137="","",0)))</f>
        <v/>
      </c>
    </row>
    <row r="138" customFormat="false" ht="15" hidden="false" customHeight="false" outlineLevel="0" collapsed="false">
      <c r="A138" s="17"/>
      <c r="B138" s="10"/>
      <c r="C138" s="10"/>
      <c r="D138" s="10"/>
      <c r="E138" s="10"/>
      <c r="F138" s="18"/>
      <c r="G138" s="8"/>
      <c r="H138" s="10"/>
      <c r="I138" s="10"/>
      <c r="J138" s="19" t="str">
        <f aca="false">IF(OR(I138="",G138=""),"",IF(I138="Verloren",0,IF(I138="Storniert",G138,IF(H138="Vom Einsatz",ROUND(G138*(1-Einstellungen!$B$6)*F138,2),IF(H138="Vom Gewinn",ROUND(G138+(G138*F138-G138)*(1-Einstellungen!$B$6),2),ROUND(G138*F138,2))))))</f>
        <v/>
      </c>
      <c r="K138" s="8"/>
      <c r="L138" s="19" t="str">
        <f aca="false">IF(J138="","",IF(K138&lt;&gt;"",K138,J138)-G138)</f>
        <v/>
      </c>
      <c r="M138" s="19" t="str">
        <f aca="false">IF(L138="","",Einstellungen!$B$4+SUM($L$6:L138))</f>
        <v/>
      </c>
      <c r="N138" s="20" t="str">
        <f aca="false">IF(G138="","",IF(Einstellungen!$B$12&gt;0,G138/Einstellungen!$B$12,""))</f>
        <v/>
      </c>
      <c r="O138" s="18"/>
      <c r="P138" s="21" t="str">
        <f aca="false">IF(OR(O138="",F138=""),"",F138/O138-1)</f>
        <v/>
      </c>
      <c r="Q138" s="10"/>
      <c r="R138" s="22" t="str">
        <f aca="false">IF(I138="Verloren",N(R137)+1,IF(I138="Storniert",N(R137),IF(I138="","",0)))</f>
        <v/>
      </c>
    </row>
    <row r="139" customFormat="false" ht="15" hidden="false" customHeight="false" outlineLevel="0" collapsed="false">
      <c r="A139" s="17"/>
      <c r="B139" s="10"/>
      <c r="C139" s="10"/>
      <c r="D139" s="10"/>
      <c r="E139" s="10"/>
      <c r="F139" s="18"/>
      <c r="G139" s="8"/>
      <c r="H139" s="10"/>
      <c r="I139" s="10"/>
      <c r="J139" s="19" t="str">
        <f aca="false">IF(OR(I139="",G139=""),"",IF(I139="Verloren",0,IF(I139="Storniert",G139,IF(H139="Vom Einsatz",ROUND(G139*(1-Einstellungen!$B$6)*F139,2),IF(H139="Vom Gewinn",ROUND(G139+(G139*F139-G139)*(1-Einstellungen!$B$6),2),ROUND(G139*F139,2))))))</f>
        <v/>
      </c>
      <c r="K139" s="8"/>
      <c r="L139" s="19" t="str">
        <f aca="false">IF(J139="","",IF(K139&lt;&gt;"",K139,J139)-G139)</f>
        <v/>
      </c>
      <c r="M139" s="19" t="str">
        <f aca="false">IF(L139="","",Einstellungen!$B$4+SUM($L$6:L139))</f>
        <v/>
      </c>
      <c r="N139" s="20" t="str">
        <f aca="false">IF(G139="","",IF(Einstellungen!$B$12&gt;0,G139/Einstellungen!$B$12,""))</f>
        <v/>
      </c>
      <c r="O139" s="18"/>
      <c r="P139" s="21" t="str">
        <f aca="false">IF(OR(O139="",F139=""),"",F139/O139-1)</f>
        <v/>
      </c>
      <c r="Q139" s="10"/>
      <c r="R139" s="22" t="str">
        <f aca="false">IF(I139="Verloren",N(R138)+1,IF(I139="Storniert",N(R138),IF(I139="","",0)))</f>
        <v/>
      </c>
    </row>
    <row r="140" customFormat="false" ht="15" hidden="false" customHeight="false" outlineLevel="0" collapsed="false">
      <c r="A140" s="17"/>
      <c r="B140" s="10"/>
      <c r="C140" s="10"/>
      <c r="D140" s="10"/>
      <c r="E140" s="10"/>
      <c r="F140" s="18"/>
      <c r="G140" s="8"/>
      <c r="H140" s="10"/>
      <c r="I140" s="10"/>
      <c r="J140" s="19" t="str">
        <f aca="false">IF(OR(I140="",G140=""),"",IF(I140="Verloren",0,IF(I140="Storniert",G140,IF(H140="Vom Einsatz",ROUND(G140*(1-Einstellungen!$B$6)*F140,2),IF(H140="Vom Gewinn",ROUND(G140+(G140*F140-G140)*(1-Einstellungen!$B$6),2),ROUND(G140*F140,2))))))</f>
        <v/>
      </c>
      <c r="K140" s="8"/>
      <c r="L140" s="19" t="str">
        <f aca="false">IF(J140="","",IF(K140&lt;&gt;"",K140,J140)-G140)</f>
        <v/>
      </c>
      <c r="M140" s="19" t="str">
        <f aca="false">IF(L140="","",Einstellungen!$B$4+SUM($L$6:L140))</f>
        <v/>
      </c>
      <c r="N140" s="20" t="str">
        <f aca="false">IF(G140="","",IF(Einstellungen!$B$12&gt;0,G140/Einstellungen!$B$12,""))</f>
        <v/>
      </c>
      <c r="O140" s="18"/>
      <c r="P140" s="21" t="str">
        <f aca="false">IF(OR(O140="",F140=""),"",F140/O140-1)</f>
        <v/>
      </c>
      <c r="Q140" s="10"/>
      <c r="R140" s="22" t="str">
        <f aca="false">IF(I140="Verloren",N(R139)+1,IF(I140="Storniert",N(R139),IF(I140="","",0)))</f>
        <v/>
      </c>
    </row>
    <row r="141" customFormat="false" ht="15" hidden="false" customHeight="false" outlineLevel="0" collapsed="false">
      <c r="A141" s="17"/>
      <c r="B141" s="10"/>
      <c r="C141" s="10"/>
      <c r="D141" s="10"/>
      <c r="E141" s="10"/>
      <c r="F141" s="18"/>
      <c r="G141" s="8"/>
      <c r="H141" s="10"/>
      <c r="I141" s="10"/>
      <c r="J141" s="19" t="str">
        <f aca="false">IF(OR(I141="",G141=""),"",IF(I141="Verloren",0,IF(I141="Storniert",G141,IF(H141="Vom Einsatz",ROUND(G141*(1-Einstellungen!$B$6)*F141,2),IF(H141="Vom Gewinn",ROUND(G141+(G141*F141-G141)*(1-Einstellungen!$B$6),2),ROUND(G141*F141,2))))))</f>
        <v/>
      </c>
      <c r="K141" s="8"/>
      <c r="L141" s="19" t="str">
        <f aca="false">IF(J141="","",IF(K141&lt;&gt;"",K141,J141)-G141)</f>
        <v/>
      </c>
      <c r="M141" s="19" t="str">
        <f aca="false">IF(L141="","",Einstellungen!$B$4+SUM($L$6:L141))</f>
        <v/>
      </c>
      <c r="N141" s="20" t="str">
        <f aca="false">IF(G141="","",IF(Einstellungen!$B$12&gt;0,G141/Einstellungen!$B$12,""))</f>
        <v/>
      </c>
      <c r="O141" s="18"/>
      <c r="P141" s="21" t="str">
        <f aca="false">IF(OR(O141="",F141=""),"",F141/O141-1)</f>
        <v/>
      </c>
      <c r="Q141" s="10"/>
      <c r="R141" s="22" t="str">
        <f aca="false">IF(I141="Verloren",N(R140)+1,IF(I141="Storniert",N(R140),IF(I141="","",0)))</f>
        <v/>
      </c>
    </row>
    <row r="142" customFormat="false" ht="15" hidden="false" customHeight="false" outlineLevel="0" collapsed="false">
      <c r="A142" s="17"/>
      <c r="B142" s="10"/>
      <c r="C142" s="10"/>
      <c r="D142" s="10"/>
      <c r="E142" s="10"/>
      <c r="F142" s="18"/>
      <c r="G142" s="8"/>
      <c r="H142" s="10"/>
      <c r="I142" s="10"/>
      <c r="J142" s="19" t="str">
        <f aca="false">IF(OR(I142="",G142=""),"",IF(I142="Verloren",0,IF(I142="Storniert",G142,IF(H142="Vom Einsatz",ROUND(G142*(1-Einstellungen!$B$6)*F142,2),IF(H142="Vom Gewinn",ROUND(G142+(G142*F142-G142)*(1-Einstellungen!$B$6),2),ROUND(G142*F142,2))))))</f>
        <v/>
      </c>
      <c r="K142" s="8"/>
      <c r="L142" s="19" t="str">
        <f aca="false">IF(J142="","",IF(K142&lt;&gt;"",K142,J142)-G142)</f>
        <v/>
      </c>
      <c r="M142" s="19" t="str">
        <f aca="false">IF(L142="","",Einstellungen!$B$4+SUM($L$6:L142))</f>
        <v/>
      </c>
      <c r="N142" s="20" t="str">
        <f aca="false">IF(G142="","",IF(Einstellungen!$B$12&gt;0,G142/Einstellungen!$B$12,""))</f>
        <v/>
      </c>
      <c r="O142" s="18"/>
      <c r="P142" s="21" t="str">
        <f aca="false">IF(OR(O142="",F142=""),"",F142/O142-1)</f>
        <v/>
      </c>
      <c r="Q142" s="10"/>
      <c r="R142" s="22" t="str">
        <f aca="false">IF(I142="Verloren",N(R141)+1,IF(I142="Storniert",N(R141),IF(I142="","",0)))</f>
        <v/>
      </c>
    </row>
    <row r="143" customFormat="false" ht="15" hidden="false" customHeight="false" outlineLevel="0" collapsed="false">
      <c r="A143" s="17"/>
      <c r="B143" s="10"/>
      <c r="C143" s="10"/>
      <c r="D143" s="10"/>
      <c r="E143" s="10"/>
      <c r="F143" s="18"/>
      <c r="G143" s="8"/>
      <c r="H143" s="10"/>
      <c r="I143" s="10"/>
      <c r="J143" s="19" t="str">
        <f aca="false">IF(OR(I143="",G143=""),"",IF(I143="Verloren",0,IF(I143="Storniert",G143,IF(H143="Vom Einsatz",ROUND(G143*(1-Einstellungen!$B$6)*F143,2),IF(H143="Vom Gewinn",ROUND(G143+(G143*F143-G143)*(1-Einstellungen!$B$6),2),ROUND(G143*F143,2))))))</f>
        <v/>
      </c>
      <c r="K143" s="8"/>
      <c r="L143" s="19" t="str">
        <f aca="false">IF(J143="","",IF(K143&lt;&gt;"",K143,J143)-G143)</f>
        <v/>
      </c>
      <c r="M143" s="19" t="str">
        <f aca="false">IF(L143="","",Einstellungen!$B$4+SUM($L$6:L143))</f>
        <v/>
      </c>
      <c r="N143" s="20" t="str">
        <f aca="false">IF(G143="","",IF(Einstellungen!$B$12&gt;0,G143/Einstellungen!$B$12,""))</f>
        <v/>
      </c>
      <c r="O143" s="18"/>
      <c r="P143" s="21" t="str">
        <f aca="false">IF(OR(O143="",F143=""),"",F143/O143-1)</f>
        <v/>
      </c>
      <c r="Q143" s="10"/>
      <c r="R143" s="22" t="str">
        <f aca="false">IF(I143="Verloren",N(R142)+1,IF(I143="Storniert",N(R142),IF(I143="","",0)))</f>
        <v/>
      </c>
    </row>
    <row r="144" customFormat="false" ht="15" hidden="false" customHeight="false" outlineLevel="0" collapsed="false">
      <c r="A144" s="17"/>
      <c r="B144" s="10"/>
      <c r="C144" s="10"/>
      <c r="D144" s="10"/>
      <c r="E144" s="10"/>
      <c r="F144" s="18"/>
      <c r="G144" s="8"/>
      <c r="H144" s="10"/>
      <c r="I144" s="10"/>
      <c r="J144" s="19" t="str">
        <f aca="false">IF(OR(I144="",G144=""),"",IF(I144="Verloren",0,IF(I144="Storniert",G144,IF(H144="Vom Einsatz",ROUND(G144*(1-Einstellungen!$B$6)*F144,2),IF(H144="Vom Gewinn",ROUND(G144+(G144*F144-G144)*(1-Einstellungen!$B$6),2),ROUND(G144*F144,2))))))</f>
        <v/>
      </c>
      <c r="K144" s="8"/>
      <c r="L144" s="19" t="str">
        <f aca="false">IF(J144="","",IF(K144&lt;&gt;"",K144,J144)-G144)</f>
        <v/>
      </c>
      <c r="M144" s="19" t="str">
        <f aca="false">IF(L144="","",Einstellungen!$B$4+SUM($L$6:L144))</f>
        <v/>
      </c>
      <c r="N144" s="20" t="str">
        <f aca="false">IF(G144="","",IF(Einstellungen!$B$12&gt;0,G144/Einstellungen!$B$12,""))</f>
        <v/>
      </c>
      <c r="O144" s="18"/>
      <c r="P144" s="21" t="str">
        <f aca="false">IF(OR(O144="",F144=""),"",F144/O144-1)</f>
        <v/>
      </c>
      <c r="Q144" s="10"/>
      <c r="R144" s="22" t="str">
        <f aca="false">IF(I144="Verloren",N(R143)+1,IF(I144="Storniert",N(R143),IF(I144="","",0)))</f>
        <v/>
      </c>
    </row>
    <row r="145" customFormat="false" ht="15" hidden="false" customHeight="false" outlineLevel="0" collapsed="false">
      <c r="A145" s="17"/>
      <c r="B145" s="10"/>
      <c r="C145" s="10"/>
      <c r="D145" s="10"/>
      <c r="E145" s="10"/>
      <c r="F145" s="18"/>
      <c r="G145" s="8"/>
      <c r="H145" s="10"/>
      <c r="I145" s="10"/>
      <c r="J145" s="19" t="str">
        <f aca="false">IF(OR(I145="",G145=""),"",IF(I145="Verloren",0,IF(I145="Storniert",G145,IF(H145="Vom Einsatz",ROUND(G145*(1-Einstellungen!$B$6)*F145,2),IF(H145="Vom Gewinn",ROUND(G145+(G145*F145-G145)*(1-Einstellungen!$B$6),2),ROUND(G145*F145,2))))))</f>
        <v/>
      </c>
      <c r="K145" s="8"/>
      <c r="L145" s="19" t="str">
        <f aca="false">IF(J145="","",IF(K145&lt;&gt;"",K145,J145)-G145)</f>
        <v/>
      </c>
      <c r="M145" s="19" t="str">
        <f aca="false">IF(L145="","",Einstellungen!$B$4+SUM($L$6:L145))</f>
        <v/>
      </c>
      <c r="N145" s="20" t="str">
        <f aca="false">IF(G145="","",IF(Einstellungen!$B$12&gt;0,G145/Einstellungen!$B$12,""))</f>
        <v/>
      </c>
      <c r="O145" s="18"/>
      <c r="P145" s="21" t="str">
        <f aca="false">IF(OR(O145="",F145=""),"",F145/O145-1)</f>
        <v/>
      </c>
      <c r="Q145" s="10"/>
      <c r="R145" s="22" t="str">
        <f aca="false">IF(I145="Verloren",N(R144)+1,IF(I145="Storniert",N(R144),IF(I145="","",0)))</f>
        <v/>
      </c>
    </row>
    <row r="146" customFormat="false" ht="15" hidden="false" customHeight="false" outlineLevel="0" collapsed="false">
      <c r="A146" s="17"/>
      <c r="B146" s="10"/>
      <c r="C146" s="10"/>
      <c r="D146" s="10"/>
      <c r="E146" s="10"/>
      <c r="F146" s="18"/>
      <c r="G146" s="8"/>
      <c r="H146" s="10"/>
      <c r="I146" s="10"/>
      <c r="J146" s="19" t="str">
        <f aca="false">IF(OR(I146="",G146=""),"",IF(I146="Verloren",0,IF(I146="Storniert",G146,IF(H146="Vom Einsatz",ROUND(G146*(1-Einstellungen!$B$6)*F146,2),IF(H146="Vom Gewinn",ROUND(G146+(G146*F146-G146)*(1-Einstellungen!$B$6),2),ROUND(G146*F146,2))))))</f>
        <v/>
      </c>
      <c r="K146" s="8"/>
      <c r="L146" s="19" t="str">
        <f aca="false">IF(J146="","",IF(K146&lt;&gt;"",K146,J146)-G146)</f>
        <v/>
      </c>
      <c r="M146" s="19" t="str">
        <f aca="false">IF(L146="","",Einstellungen!$B$4+SUM($L$6:L146))</f>
        <v/>
      </c>
      <c r="N146" s="20" t="str">
        <f aca="false">IF(G146="","",IF(Einstellungen!$B$12&gt;0,G146/Einstellungen!$B$12,""))</f>
        <v/>
      </c>
      <c r="O146" s="18"/>
      <c r="P146" s="21" t="str">
        <f aca="false">IF(OR(O146="",F146=""),"",F146/O146-1)</f>
        <v/>
      </c>
      <c r="Q146" s="10"/>
      <c r="R146" s="22" t="str">
        <f aca="false">IF(I146="Verloren",N(R145)+1,IF(I146="Storniert",N(R145),IF(I146="","",0)))</f>
        <v/>
      </c>
    </row>
    <row r="147" customFormat="false" ht="15" hidden="false" customHeight="false" outlineLevel="0" collapsed="false">
      <c r="A147" s="17"/>
      <c r="B147" s="10"/>
      <c r="C147" s="10"/>
      <c r="D147" s="10"/>
      <c r="E147" s="10"/>
      <c r="F147" s="18"/>
      <c r="G147" s="8"/>
      <c r="H147" s="10"/>
      <c r="I147" s="10"/>
      <c r="J147" s="19" t="str">
        <f aca="false">IF(OR(I147="",G147=""),"",IF(I147="Verloren",0,IF(I147="Storniert",G147,IF(H147="Vom Einsatz",ROUND(G147*(1-Einstellungen!$B$6)*F147,2),IF(H147="Vom Gewinn",ROUND(G147+(G147*F147-G147)*(1-Einstellungen!$B$6),2),ROUND(G147*F147,2))))))</f>
        <v/>
      </c>
      <c r="K147" s="8"/>
      <c r="L147" s="19" t="str">
        <f aca="false">IF(J147="","",IF(K147&lt;&gt;"",K147,J147)-G147)</f>
        <v/>
      </c>
      <c r="M147" s="19" t="str">
        <f aca="false">IF(L147="","",Einstellungen!$B$4+SUM($L$6:L147))</f>
        <v/>
      </c>
      <c r="N147" s="20" t="str">
        <f aca="false">IF(G147="","",IF(Einstellungen!$B$12&gt;0,G147/Einstellungen!$B$12,""))</f>
        <v/>
      </c>
      <c r="O147" s="18"/>
      <c r="P147" s="21" t="str">
        <f aca="false">IF(OR(O147="",F147=""),"",F147/O147-1)</f>
        <v/>
      </c>
      <c r="Q147" s="10"/>
      <c r="R147" s="22" t="str">
        <f aca="false">IF(I147="Verloren",N(R146)+1,IF(I147="Storniert",N(R146),IF(I147="","",0)))</f>
        <v/>
      </c>
    </row>
    <row r="148" customFormat="false" ht="15" hidden="false" customHeight="false" outlineLevel="0" collapsed="false">
      <c r="A148" s="17"/>
      <c r="B148" s="10"/>
      <c r="C148" s="10"/>
      <c r="D148" s="10"/>
      <c r="E148" s="10"/>
      <c r="F148" s="18"/>
      <c r="G148" s="8"/>
      <c r="H148" s="10"/>
      <c r="I148" s="10"/>
      <c r="J148" s="19" t="str">
        <f aca="false">IF(OR(I148="",G148=""),"",IF(I148="Verloren",0,IF(I148="Storniert",G148,IF(H148="Vom Einsatz",ROUND(G148*(1-Einstellungen!$B$6)*F148,2),IF(H148="Vom Gewinn",ROUND(G148+(G148*F148-G148)*(1-Einstellungen!$B$6),2),ROUND(G148*F148,2))))))</f>
        <v/>
      </c>
      <c r="K148" s="8"/>
      <c r="L148" s="19" t="str">
        <f aca="false">IF(J148="","",IF(K148&lt;&gt;"",K148,J148)-G148)</f>
        <v/>
      </c>
      <c r="M148" s="19" t="str">
        <f aca="false">IF(L148="","",Einstellungen!$B$4+SUM($L$6:L148))</f>
        <v/>
      </c>
      <c r="N148" s="20" t="str">
        <f aca="false">IF(G148="","",IF(Einstellungen!$B$12&gt;0,G148/Einstellungen!$B$12,""))</f>
        <v/>
      </c>
      <c r="O148" s="18"/>
      <c r="P148" s="21" t="str">
        <f aca="false">IF(OR(O148="",F148=""),"",F148/O148-1)</f>
        <v/>
      </c>
      <c r="Q148" s="10"/>
      <c r="R148" s="22" t="str">
        <f aca="false">IF(I148="Verloren",N(R147)+1,IF(I148="Storniert",N(R147),IF(I148="","",0)))</f>
        <v/>
      </c>
    </row>
    <row r="149" customFormat="false" ht="15" hidden="false" customHeight="false" outlineLevel="0" collapsed="false">
      <c r="A149" s="17"/>
      <c r="B149" s="10"/>
      <c r="C149" s="10"/>
      <c r="D149" s="10"/>
      <c r="E149" s="10"/>
      <c r="F149" s="18"/>
      <c r="G149" s="8"/>
      <c r="H149" s="10"/>
      <c r="I149" s="10"/>
      <c r="J149" s="19" t="str">
        <f aca="false">IF(OR(I149="",G149=""),"",IF(I149="Verloren",0,IF(I149="Storniert",G149,IF(H149="Vom Einsatz",ROUND(G149*(1-Einstellungen!$B$6)*F149,2),IF(H149="Vom Gewinn",ROUND(G149+(G149*F149-G149)*(1-Einstellungen!$B$6),2),ROUND(G149*F149,2))))))</f>
        <v/>
      </c>
      <c r="K149" s="8"/>
      <c r="L149" s="19" t="str">
        <f aca="false">IF(J149="","",IF(K149&lt;&gt;"",K149,J149)-G149)</f>
        <v/>
      </c>
      <c r="M149" s="19" t="str">
        <f aca="false">IF(L149="","",Einstellungen!$B$4+SUM($L$6:L149))</f>
        <v/>
      </c>
      <c r="N149" s="20" t="str">
        <f aca="false">IF(G149="","",IF(Einstellungen!$B$12&gt;0,G149/Einstellungen!$B$12,""))</f>
        <v/>
      </c>
      <c r="O149" s="18"/>
      <c r="P149" s="21" t="str">
        <f aca="false">IF(OR(O149="",F149=""),"",F149/O149-1)</f>
        <v/>
      </c>
      <c r="Q149" s="10"/>
      <c r="R149" s="22" t="str">
        <f aca="false">IF(I149="Verloren",N(R148)+1,IF(I149="Storniert",N(R148),IF(I149="","",0)))</f>
        <v/>
      </c>
    </row>
    <row r="150" customFormat="false" ht="15" hidden="false" customHeight="false" outlineLevel="0" collapsed="false">
      <c r="A150" s="17"/>
      <c r="B150" s="10"/>
      <c r="C150" s="10"/>
      <c r="D150" s="10"/>
      <c r="E150" s="10"/>
      <c r="F150" s="18"/>
      <c r="G150" s="8"/>
      <c r="H150" s="10"/>
      <c r="I150" s="10"/>
      <c r="J150" s="19" t="str">
        <f aca="false">IF(OR(I150="",G150=""),"",IF(I150="Verloren",0,IF(I150="Storniert",G150,IF(H150="Vom Einsatz",ROUND(G150*(1-Einstellungen!$B$6)*F150,2),IF(H150="Vom Gewinn",ROUND(G150+(G150*F150-G150)*(1-Einstellungen!$B$6),2),ROUND(G150*F150,2))))))</f>
        <v/>
      </c>
      <c r="K150" s="8"/>
      <c r="L150" s="19" t="str">
        <f aca="false">IF(J150="","",IF(K150&lt;&gt;"",K150,J150)-G150)</f>
        <v/>
      </c>
      <c r="M150" s="19" t="str">
        <f aca="false">IF(L150="","",Einstellungen!$B$4+SUM($L$6:L150))</f>
        <v/>
      </c>
      <c r="N150" s="20" t="str">
        <f aca="false">IF(G150="","",IF(Einstellungen!$B$12&gt;0,G150/Einstellungen!$B$12,""))</f>
        <v/>
      </c>
      <c r="O150" s="18"/>
      <c r="P150" s="21" t="str">
        <f aca="false">IF(OR(O150="",F150=""),"",F150/O150-1)</f>
        <v/>
      </c>
      <c r="Q150" s="10"/>
      <c r="R150" s="22" t="str">
        <f aca="false">IF(I150="Verloren",N(R149)+1,IF(I150="Storniert",N(R149),IF(I150="","",0)))</f>
        <v/>
      </c>
    </row>
    <row r="151" customFormat="false" ht="15" hidden="false" customHeight="false" outlineLevel="0" collapsed="false">
      <c r="A151" s="17"/>
      <c r="B151" s="10"/>
      <c r="C151" s="10"/>
      <c r="D151" s="10"/>
      <c r="E151" s="10"/>
      <c r="F151" s="18"/>
      <c r="G151" s="8"/>
      <c r="H151" s="10"/>
      <c r="I151" s="10"/>
      <c r="J151" s="19" t="str">
        <f aca="false">IF(OR(I151="",G151=""),"",IF(I151="Verloren",0,IF(I151="Storniert",G151,IF(H151="Vom Einsatz",ROUND(G151*(1-Einstellungen!$B$6)*F151,2),IF(H151="Vom Gewinn",ROUND(G151+(G151*F151-G151)*(1-Einstellungen!$B$6),2),ROUND(G151*F151,2))))))</f>
        <v/>
      </c>
      <c r="K151" s="8"/>
      <c r="L151" s="19" t="str">
        <f aca="false">IF(J151="","",IF(K151&lt;&gt;"",K151,J151)-G151)</f>
        <v/>
      </c>
      <c r="M151" s="19" t="str">
        <f aca="false">IF(L151="","",Einstellungen!$B$4+SUM($L$6:L151))</f>
        <v/>
      </c>
      <c r="N151" s="20" t="str">
        <f aca="false">IF(G151="","",IF(Einstellungen!$B$12&gt;0,G151/Einstellungen!$B$12,""))</f>
        <v/>
      </c>
      <c r="O151" s="18"/>
      <c r="P151" s="21" t="str">
        <f aca="false">IF(OR(O151="",F151=""),"",F151/O151-1)</f>
        <v/>
      </c>
      <c r="Q151" s="10"/>
      <c r="R151" s="22" t="str">
        <f aca="false">IF(I151="Verloren",N(R150)+1,IF(I151="Storniert",N(R150),IF(I151="","",0)))</f>
        <v/>
      </c>
    </row>
    <row r="152" customFormat="false" ht="15" hidden="false" customHeight="false" outlineLevel="0" collapsed="false">
      <c r="A152" s="17"/>
      <c r="B152" s="10"/>
      <c r="C152" s="10"/>
      <c r="D152" s="10"/>
      <c r="E152" s="10"/>
      <c r="F152" s="18"/>
      <c r="G152" s="8"/>
      <c r="H152" s="10"/>
      <c r="I152" s="10"/>
      <c r="J152" s="19" t="str">
        <f aca="false">IF(OR(I152="",G152=""),"",IF(I152="Verloren",0,IF(I152="Storniert",G152,IF(H152="Vom Einsatz",ROUND(G152*(1-Einstellungen!$B$6)*F152,2),IF(H152="Vom Gewinn",ROUND(G152+(G152*F152-G152)*(1-Einstellungen!$B$6),2),ROUND(G152*F152,2))))))</f>
        <v/>
      </c>
      <c r="K152" s="8"/>
      <c r="L152" s="19" t="str">
        <f aca="false">IF(J152="","",IF(K152&lt;&gt;"",K152,J152)-G152)</f>
        <v/>
      </c>
      <c r="M152" s="19" t="str">
        <f aca="false">IF(L152="","",Einstellungen!$B$4+SUM($L$6:L152))</f>
        <v/>
      </c>
      <c r="N152" s="20" t="str">
        <f aca="false">IF(G152="","",IF(Einstellungen!$B$12&gt;0,G152/Einstellungen!$B$12,""))</f>
        <v/>
      </c>
      <c r="O152" s="18"/>
      <c r="P152" s="21" t="str">
        <f aca="false">IF(OR(O152="",F152=""),"",F152/O152-1)</f>
        <v/>
      </c>
      <c r="Q152" s="10"/>
      <c r="R152" s="22" t="str">
        <f aca="false">IF(I152="Verloren",N(R151)+1,IF(I152="Storniert",N(R151),IF(I152="","",0)))</f>
        <v/>
      </c>
    </row>
    <row r="153" customFormat="false" ht="15" hidden="false" customHeight="false" outlineLevel="0" collapsed="false">
      <c r="A153" s="17"/>
      <c r="B153" s="10"/>
      <c r="C153" s="10"/>
      <c r="D153" s="10"/>
      <c r="E153" s="10"/>
      <c r="F153" s="18"/>
      <c r="G153" s="8"/>
      <c r="H153" s="10"/>
      <c r="I153" s="10"/>
      <c r="J153" s="19" t="str">
        <f aca="false">IF(OR(I153="",G153=""),"",IF(I153="Verloren",0,IF(I153="Storniert",G153,IF(H153="Vom Einsatz",ROUND(G153*(1-Einstellungen!$B$6)*F153,2),IF(H153="Vom Gewinn",ROUND(G153+(G153*F153-G153)*(1-Einstellungen!$B$6),2),ROUND(G153*F153,2))))))</f>
        <v/>
      </c>
      <c r="K153" s="8"/>
      <c r="L153" s="19" t="str">
        <f aca="false">IF(J153="","",IF(K153&lt;&gt;"",K153,J153)-G153)</f>
        <v/>
      </c>
      <c r="M153" s="19" t="str">
        <f aca="false">IF(L153="","",Einstellungen!$B$4+SUM($L$6:L153))</f>
        <v/>
      </c>
      <c r="N153" s="20" t="str">
        <f aca="false">IF(G153="","",IF(Einstellungen!$B$12&gt;0,G153/Einstellungen!$B$12,""))</f>
        <v/>
      </c>
      <c r="O153" s="18"/>
      <c r="P153" s="21" t="str">
        <f aca="false">IF(OR(O153="",F153=""),"",F153/O153-1)</f>
        <v/>
      </c>
      <c r="Q153" s="10"/>
      <c r="R153" s="22" t="str">
        <f aca="false">IF(I153="Verloren",N(R152)+1,IF(I153="Storniert",N(R152),IF(I153="","",0)))</f>
        <v/>
      </c>
    </row>
    <row r="154" customFormat="false" ht="15" hidden="false" customHeight="false" outlineLevel="0" collapsed="false">
      <c r="A154" s="17"/>
      <c r="B154" s="10"/>
      <c r="C154" s="10"/>
      <c r="D154" s="10"/>
      <c r="E154" s="10"/>
      <c r="F154" s="18"/>
      <c r="G154" s="8"/>
      <c r="H154" s="10"/>
      <c r="I154" s="10"/>
      <c r="J154" s="19" t="str">
        <f aca="false">IF(OR(I154="",G154=""),"",IF(I154="Verloren",0,IF(I154="Storniert",G154,IF(H154="Vom Einsatz",ROUND(G154*(1-Einstellungen!$B$6)*F154,2),IF(H154="Vom Gewinn",ROUND(G154+(G154*F154-G154)*(1-Einstellungen!$B$6),2),ROUND(G154*F154,2))))))</f>
        <v/>
      </c>
      <c r="K154" s="8"/>
      <c r="L154" s="19" t="str">
        <f aca="false">IF(J154="","",IF(K154&lt;&gt;"",K154,J154)-G154)</f>
        <v/>
      </c>
      <c r="M154" s="19" t="str">
        <f aca="false">IF(L154="","",Einstellungen!$B$4+SUM($L$6:L154))</f>
        <v/>
      </c>
      <c r="N154" s="20" t="str">
        <f aca="false">IF(G154="","",IF(Einstellungen!$B$12&gt;0,G154/Einstellungen!$B$12,""))</f>
        <v/>
      </c>
      <c r="O154" s="18"/>
      <c r="P154" s="21" t="str">
        <f aca="false">IF(OR(O154="",F154=""),"",F154/O154-1)</f>
        <v/>
      </c>
      <c r="Q154" s="10"/>
      <c r="R154" s="22" t="str">
        <f aca="false">IF(I154="Verloren",N(R153)+1,IF(I154="Storniert",N(R153),IF(I154="","",0)))</f>
        <v/>
      </c>
    </row>
    <row r="155" customFormat="false" ht="15" hidden="false" customHeight="false" outlineLevel="0" collapsed="false">
      <c r="A155" s="17"/>
      <c r="B155" s="10"/>
      <c r="C155" s="10"/>
      <c r="D155" s="10"/>
      <c r="E155" s="10"/>
      <c r="F155" s="18"/>
      <c r="G155" s="8"/>
      <c r="H155" s="10"/>
      <c r="I155" s="10"/>
      <c r="J155" s="19" t="str">
        <f aca="false">IF(OR(I155="",G155=""),"",IF(I155="Verloren",0,IF(I155="Storniert",G155,IF(H155="Vom Einsatz",ROUND(G155*(1-Einstellungen!$B$6)*F155,2),IF(H155="Vom Gewinn",ROUND(G155+(G155*F155-G155)*(1-Einstellungen!$B$6),2),ROUND(G155*F155,2))))))</f>
        <v/>
      </c>
      <c r="K155" s="8"/>
      <c r="L155" s="19" t="str">
        <f aca="false">IF(J155="","",IF(K155&lt;&gt;"",K155,J155)-G155)</f>
        <v/>
      </c>
      <c r="M155" s="19" t="str">
        <f aca="false">IF(L155="","",Einstellungen!$B$4+SUM($L$6:L155))</f>
        <v/>
      </c>
      <c r="N155" s="20" t="str">
        <f aca="false">IF(G155="","",IF(Einstellungen!$B$12&gt;0,G155/Einstellungen!$B$12,""))</f>
        <v/>
      </c>
      <c r="O155" s="18"/>
      <c r="P155" s="21" t="str">
        <f aca="false">IF(OR(O155="",F155=""),"",F155/O155-1)</f>
        <v/>
      </c>
      <c r="Q155" s="10"/>
      <c r="R155" s="22" t="str">
        <f aca="false">IF(I155="Verloren",N(R154)+1,IF(I155="Storniert",N(R154),IF(I155="","",0)))</f>
        <v/>
      </c>
    </row>
    <row r="156" customFormat="false" ht="15" hidden="false" customHeight="false" outlineLevel="0" collapsed="false">
      <c r="A156" s="17"/>
      <c r="B156" s="10"/>
      <c r="C156" s="10"/>
      <c r="D156" s="10"/>
      <c r="E156" s="10"/>
      <c r="F156" s="18"/>
      <c r="G156" s="8"/>
      <c r="H156" s="10"/>
      <c r="I156" s="10"/>
      <c r="J156" s="19" t="str">
        <f aca="false">IF(OR(I156="",G156=""),"",IF(I156="Verloren",0,IF(I156="Storniert",G156,IF(H156="Vom Einsatz",ROUND(G156*(1-Einstellungen!$B$6)*F156,2),IF(H156="Vom Gewinn",ROUND(G156+(G156*F156-G156)*(1-Einstellungen!$B$6),2),ROUND(G156*F156,2))))))</f>
        <v/>
      </c>
      <c r="K156" s="8"/>
      <c r="L156" s="19" t="str">
        <f aca="false">IF(J156="","",IF(K156&lt;&gt;"",K156,J156)-G156)</f>
        <v/>
      </c>
      <c r="M156" s="19" t="str">
        <f aca="false">IF(L156="","",Einstellungen!$B$4+SUM($L$6:L156))</f>
        <v/>
      </c>
      <c r="N156" s="20" t="str">
        <f aca="false">IF(G156="","",IF(Einstellungen!$B$12&gt;0,G156/Einstellungen!$B$12,""))</f>
        <v/>
      </c>
      <c r="O156" s="18"/>
      <c r="P156" s="21" t="str">
        <f aca="false">IF(OR(O156="",F156=""),"",F156/O156-1)</f>
        <v/>
      </c>
      <c r="Q156" s="10"/>
      <c r="R156" s="22" t="str">
        <f aca="false">IF(I156="Verloren",N(R155)+1,IF(I156="Storniert",N(R155),IF(I156="","",0)))</f>
        <v/>
      </c>
    </row>
    <row r="157" customFormat="false" ht="15" hidden="false" customHeight="false" outlineLevel="0" collapsed="false">
      <c r="A157" s="17"/>
      <c r="B157" s="10"/>
      <c r="C157" s="10"/>
      <c r="D157" s="10"/>
      <c r="E157" s="10"/>
      <c r="F157" s="18"/>
      <c r="G157" s="8"/>
      <c r="H157" s="10"/>
      <c r="I157" s="10"/>
      <c r="J157" s="19" t="str">
        <f aca="false">IF(OR(I157="",G157=""),"",IF(I157="Verloren",0,IF(I157="Storniert",G157,IF(H157="Vom Einsatz",ROUND(G157*(1-Einstellungen!$B$6)*F157,2),IF(H157="Vom Gewinn",ROUND(G157+(G157*F157-G157)*(1-Einstellungen!$B$6),2),ROUND(G157*F157,2))))))</f>
        <v/>
      </c>
      <c r="K157" s="8"/>
      <c r="L157" s="19" t="str">
        <f aca="false">IF(J157="","",IF(K157&lt;&gt;"",K157,J157)-G157)</f>
        <v/>
      </c>
      <c r="M157" s="19" t="str">
        <f aca="false">IF(L157="","",Einstellungen!$B$4+SUM($L$6:L157))</f>
        <v/>
      </c>
      <c r="N157" s="20" t="str">
        <f aca="false">IF(G157="","",IF(Einstellungen!$B$12&gt;0,G157/Einstellungen!$B$12,""))</f>
        <v/>
      </c>
      <c r="O157" s="18"/>
      <c r="P157" s="21" t="str">
        <f aca="false">IF(OR(O157="",F157=""),"",F157/O157-1)</f>
        <v/>
      </c>
      <c r="Q157" s="10"/>
      <c r="R157" s="22" t="str">
        <f aca="false">IF(I157="Verloren",N(R156)+1,IF(I157="Storniert",N(R156),IF(I157="","",0)))</f>
        <v/>
      </c>
    </row>
    <row r="158" customFormat="false" ht="15" hidden="false" customHeight="false" outlineLevel="0" collapsed="false">
      <c r="A158" s="17"/>
      <c r="B158" s="10"/>
      <c r="C158" s="10"/>
      <c r="D158" s="10"/>
      <c r="E158" s="10"/>
      <c r="F158" s="18"/>
      <c r="G158" s="8"/>
      <c r="H158" s="10"/>
      <c r="I158" s="10"/>
      <c r="J158" s="19" t="str">
        <f aca="false">IF(OR(I158="",G158=""),"",IF(I158="Verloren",0,IF(I158="Storniert",G158,IF(H158="Vom Einsatz",ROUND(G158*(1-Einstellungen!$B$6)*F158,2),IF(H158="Vom Gewinn",ROUND(G158+(G158*F158-G158)*(1-Einstellungen!$B$6),2),ROUND(G158*F158,2))))))</f>
        <v/>
      </c>
      <c r="K158" s="8"/>
      <c r="L158" s="19" t="str">
        <f aca="false">IF(J158="","",IF(K158&lt;&gt;"",K158,J158)-G158)</f>
        <v/>
      </c>
      <c r="M158" s="19" t="str">
        <f aca="false">IF(L158="","",Einstellungen!$B$4+SUM($L$6:L158))</f>
        <v/>
      </c>
      <c r="N158" s="20" t="str">
        <f aca="false">IF(G158="","",IF(Einstellungen!$B$12&gt;0,G158/Einstellungen!$B$12,""))</f>
        <v/>
      </c>
      <c r="O158" s="18"/>
      <c r="P158" s="21" t="str">
        <f aca="false">IF(OR(O158="",F158=""),"",F158/O158-1)</f>
        <v/>
      </c>
      <c r="Q158" s="10"/>
      <c r="R158" s="22" t="str">
        <f aca="false">IF(I158="Verloren",N(R157)+1,IF(I158="Storniert",N(R157),IF(I158="","",0)))</f>
        <v/>
      </c>
    </row>
    <row r="159" customFormat="false" ht="15" hidden="false" customHeight="false" outlineLevel="0" collapsed="false">
      <c r="A159" s="17"/>
      <c r="B159" s="10"/>
      <c r="C159" s="10"/>
      <c r="D159" s="10"/>
      <c r="E159" s="10"/>
      <c r="F159" s="18"/>
      <c r="G159" s="8"/>
      <c r="H159" s="10"/>
      <c r="I159" s="10"/>
      <c r="J159" s="19" t="str">
        <f aca="false">IF(OR(I159="",G159=""),"",IF(I159="Verloren",0,IF(I159="Storniert",G159,IF(H159="Vom Einsatz",ROUND(G159*(1-Einstellungen!$B$6)*F159,2),IF(H159="Vom Gewinn",ROUND(G159+(G159*F159-G159)*(1-Einstellungen!$B$6),2),ROUND(G159*F159,2))))))</f>
        <v/>
      </c>
      <c r="K159" s="8"/>
      <c r="L159" s="19" t="str">
        <f aca="false">IF(J159="","",IF(K159&lt;&gt;"",K159,J159)-G159)</f>
        <v/>
      </c>
      <c r="M159" s="19" t="str">
        <f aca="false">IF(L159="","",Einstellungen!$B$4+SUM($L$6:L159))</f>
        <v/>
      </c>
      <c r="N159" s="20" t="str">
        <f aca="false">IF(G159="","",IF(Einstellungen!$B$12&gt;0,G159/Einstellungen!$B$12,""))</f>
        <v/>
      </c>
      <c r="O159" s="18"/>
      <c r="P159" s="21" t="str">
        <f aca="false">IF(OR(O159="",F159=""),"",F159/O159-1)</f>
        <v/>
      </c>
      <c r="Q159" s="10"/>
      <c r="R159" s="22" t="str">
        <f aca="false">IF(I159="Verloren",N(R158)+1,IF(I159="Storniert",N(R158),IF(I159="","",0)))</f>
        <v/>
      </c>
    </row>
    <row r="160" customFormat="false" ht="15" hidden="false" customHeight="false" outlineLevel="0" collapsed="false">
      <c r="A160" s="17"/>
      <c r="B160" s="10"/>
      <c r="C160" s="10"/>
      <c r="D160" s="10"/>
      <c r="E160" s="10"/>
      <c r="F160" s="18"/>
      <c r="G160" s="8"/>
      <c r="H160" s="10"/>
      <c r="I160" s="10"/>
      <c r="J160" s="19" t="str">
        <f aca="false">IF(OR(I160="",G160=""),"",IF(I160="Verloren",0,IF(I160="Storniert",G160,IF(H160="Vom Einsatz",ROUND(G160*(1-Einstellungen!$B$6)*F160,2),IF(H160="Vom Gewinn",ROUND(G160+(G160*F160-G160)*(1-Einstellungen!$B$6),2),ROUND(G160*F160,2))))))</f>
        <v/>
      </c>
      <c r="K160" s="8"/>
      <c r="L160" s="19" t="str">
        <f aca="false">IF(J160="","",IF(K160&lt;&gt;"",K160,J160)-G160)</f>
        <v/>
      </c>
      <c r="M160" s="19" t="str">
        <f aca="false">IF(L160="","",Einstellungen!$B$4+SUM($L$6:L160))</f>
        <v/>
      </c>
      <c r="N160" s="20" t="str">
        <f aca="false">IF(G160="","",IF(Einstellungen!$B$12&gt;0,G160/Einstellungen!$B$12,""))</f>
        <v/>
      </c>
      <c r="O160" s="18"/>
      <c r="P160" s="21" t="str">
        <f aca="false">IF(OR(O160="",F160=""),"",F160/O160-1)</f>
        <v/>
      </c>
      <c r="Q160" s="10"/>
      <c r="R160" s="22" t="str">
        <f aca="false">IF(I160="Verloren",N(R159)+1,IF(I160="Storniert",N(R159),IF(I160="","",0)))</f>
        <v/>
      </c>
    </row>
    <row r="161" customFormat="false" ht="15" hidden="false" customHeight="false" outlineLevel="0" collapsed="false">
      <c r="A161" s="17"/>
      <c r="B161" s="10"/>
      <c r="C161" s="10"/>
      <c r="D161" s="10"/>
      <c r="E161" s="10"/>
      <c r="F161" s="18"/>
      <c r="G161" s="8"/>
      <c r="H161" s="10"/>
      <c r="I161" s="10"/>
      <c r="J161" s="19" t="str">
        <f aca="false">IF(OR(I161="",G161=""),"",IF(I161="Verloren",0,IF(I161="Storniert",G161,IF(H161="Vom Einsatz",ROUND(G161*(1-Einstellungen!$B$6)*F161,2),IF(H161="Vom Gewinn",ROUND(G161+(G161*F161-G161)*(1-Einstellungen!$B$6),2),ROUND(G161*F161,2))))))</f>
        <v/>
      </c>
      <c r="K161" s="8"/>
      <c r="L161" s="19" t="str">
        <f aca="false">IF(J161="","",IF(K161&lt;&gt;"",K161,J161)-G161)</f>
        <v/>
      </c>
      <c r="M161" s="19" t="str">
        <f aca="false">IF(L161="","",Einstellungen!$B$4+SUM($L$6:L161))</f>
        <v/>
      </c>
      <c r="N161" s="20" t="str">
        <f aca="false">IF(G161="","",IF(Einstellungen!$B$12&gt;0,G161/Einstellungen!$B$12,""))</f>
        <v/>
      </c>
      <c r="O161" s="18"/>
      <c r="P161" s="21" t="str">
        <f aca="false">IF(OR(O161="",F161=""),"",F161/O161-1)</f>
        <v/>
      </c>
      <c r="Q161" s="10"/>
      <c r="R161" s="22" t="str">
        <f aca="false">IF(I161="Verloren",N(R160)+1,IF(I161="Storniert",N(R160),IF(I161="","",0)))</f>
        <v/>
      </c>
    </row>
    <row r="162" customFormat="false" ht="15" hidden="false" customHeight="false" outlineLevel="0" collapsed="false">
      <c r="A162" s="17"/>
      <c r="B162" s="10"/>
      <c r="C162" s="10"/>
      <c r="D162" s="10"/>
      <c r="E162" s="10"/>
      <c r="F162" s="18"/>
      <c r="G162" s="8"/>
      <c r="H162" s="10"/>
      <c r="I162" s="10"/>
      <c r="J162" s="19" t="str">
        <f aca="false">IF(OR(I162="",G162=""),"",IF(I162="Verloren",0,IF(I162="Storniert",G162,IF(H162="Vom Einsatz",ROUND(G162*(1-Einstellungen!$B$6)*F162,2),IF(H162="Vom Gewinn",ROUND(G162+(G162*F162-G162)*(1-Einstellungen!$B$6),2),ROUND(G162*F162,2))))))</f>
        <v/>
      </c>
      <c r="K162" s="8"/>
      <c r="L162" s="19" t="str">
        <f aca="false">IF(J162="","",IF(K162&lt;&gt;"",K162,J162)-G162)</f>
        <v/>
      </c>
      <c r="M162" s="19" t="str">
        <f aca="false">IF(L162="","",Einstellungen!$B$4+SUM($L$6:L162))</f>
        <v/>
      </c>
      <c r="N162" s="20" t="str">
        <f aca="false">IF(G162="","",IF(Einstellungen!$B$12&gt;0,G162/Einstellungen!$B$12,""))</f>
        <v/>
      </c>
      <c r="O162" s="18"/>
      <c r="P162" s="21" t="str">
        <f aca="false">IF(OR(O162="",F162=""),"",F162/O162-1)</f>
        <v/>
      </c>
      <c r="Q162" s="10"/>
      <c r="R162" s="22" t="str">
        <f aca="false">IF(I162="Verloren",N(R161)+1,IF(I162="Storniert",N(R161),IF(I162="","",0)))</f>
        <v/>
      </c>
    </row>
    <row r="163" customFormat="false" ht="15" hidden="false" customHeight="false" outlineLevel="0" collapsed="false">
      <c r="A163" s="17"/>
      <c r="B163" s="10"/>
      <c r="C163" s="10"/>
      <c r="D163" s="10"/>
      <c r="E163" s="10"/>
      <c r="F163" s="18"/>
      <c r="G163" s="8"/>
      <c r="H163" s="10"/>
      <c r="I163" s="10"/>
      <c r="J163" s="19" t="str">
        <f aca="false">IF(OR(I163="",G163=""),"",IF(I163="Verloren",0,IF(I163="Storniert",G163,IF(H163="Vom Einsatz",ROUND(G163*(1-Einstellungen!$B$6)*F163,2),IF(H163="Vom Gewinn",ROUND(G163+(G163*F163-G163)*(1-Einstellungen!$B$6),2),ROUND(G163*F163,2))))))</f>
        <v/>
      </c>
      <c r="K163" s="8"/>
      <c r="L163" s="19" t="str">
        <f aca="false">IF(J163="","",IF(K163&lt;&gt;"",K163,J163)-G163)</f>
        <v/>
      </c>
      <c r="M163" s="19" t="str">
        <f aca="false">IF(L163="","",Einstellungen!$B$4+SUM($L$6:L163))</f>
        <v/>
      </c>
      <c r="N163" s="20" t="str">
        <f aca="false">IF(G163="","",IF(Einstellungen!$B$12&gt;0,G163/Einstellungen!$B$12,""))</f>
        <v/>
      </c>
      <c r="O163" s="18"/>
      <c r="P163" s="21" t="str">
        <f aca="false">IF(OR(O163="",F163=""),"",F163/O163-1)</f>
        <v/>
      </c>
      <c r="Q163" s="10"/>
      <c r="R163" s="22" t="str">
        <f aca="false">IF(I163="Verloren",N(R162)+1,IF(I163="Storniert",N(R162),IF(I163="","",0)))</f>
        <v/>
      </c>
    </row>
    <row r="164" customFormat="false" ht="15" hidden="false" customHeight="false" outlineLevel="0" collapsed="false">
      <c r="A164" s="17"/>
      <c r="B164" s="10"/>
      <c r="C164" s="10"/>
      <c r="D164" s="10"/>
      <c r="E164" s="10"/>
      <c r="F164" s="18"/>
      <c r="G164" s="8"/>
      <c r="H164" s="10"/>
      <c r="I164" s="10"/>
      <c r="J164" s="19" t="str">
        <f aca="false">IF(OR(I164="",G164=""),"",IF(I164="Verloren",0,IF(I164="Storniert",G164,IF(H164="Vom Einsatz",ROUND(G164*(1-Einstellungen!$B$6)*F164,2),IF(H164="Vom Gewinn",ROUND(G164+(G164*F164-G164)*(1-Einstellungen!$B$6),2),ROUND(G164*F164,2))))))</f>
        <v/>
      </c>
      <c r="K164" s="8"/>
      <c r="L164" s="19" t="str">
        <f aca="false">IF(J164="","",IF(K164&lt;&gt;"",K164,J164)-G164)</f>
        <v/>
      </c>
      <c r="M164" s="19" t="str">
        <f aca="false">IF(L164="","",Einstellungen!$B$4+SUM($L$6:L164))</f>
        <v/>
      </c>
      <c r="N164" s="20" t="str">
        <f aca="false">IF(G164="","",IF(Einstellungen!$B$12&gt;0,G164/Einstellungen!$B$12,""))</f>
        <v/>
      </c>
      <c r="O164" s="18"/>
      <c r="P164" s="21" t="str">
        <f aca="false">IF(OR(O164="",F164=""),"",F164/O164-1)</f>
        <v/>
      </c>
      <c r="Q164" s="10"/>
      <c r="R164" s="22" t="str">
        <f aca="false">IF(I164="Verloren",N(R163)+1,IF(I164="Storniert",N(R163),IF(I164="","",0)))</f>
        <v/>
      </c>
    </row>
    <row r="165" customFormat="false" ht="15" hidden="false" customHeight="false" outlineLevel="0" collapsed="false">
      <c r="A165" s="17"/>
      <c r="B165" s="10"/>
      <c r="C165" s="10"/>
      <c r="D165" s="10"/>
      <c r="E165" s="10"/>
      <c r="F165" s="18"/>
      <c r="G165" s="8"/>
      <c r="H165" s="10"/>
      <c r="I165" s="10"/>
      <c r="J165" s="19" t="str">
        <f aca="false">IF(OR(I165="",G165=""),"",IF(I165="Verloren",0,IF(I165="Storniert",G165,IF(H165="Vom Einsatz",ROUND(G165*(1-Einstellungen!$B$6)*F165,2),IF(H165="Vom Gewinn",ROUND(G165+(G165*F165-G165)*(1-Einstellungen!$B$6),2),ROUND(G165*F165,2))))))</f>
        <v/>
      </c>
      <c r="K165" s="8"/>
      <c r="L165" s="19" t="str">
        <f aca="false">IF(J165="","",IF(K165&lt;&gt;"",K165,J165)-G165)</f>
        <v/>
      </c>
      <c r="M165" s="19" t="str">
        <f aca="false">IF(L165="","",Einstellungen!$B$4+SUM($L$6:L165))</f>
        <v/>
      </c>
      <c r="N165" s="20" t="str">
        <f aca="false">IF(G165="","",IF(Einstellungen!$B$12&gt;0,G165/Einstellungen!$B$12,""))</f>
        <v/>
      </c>
      <c r="O165" s="18"/>
      <c r="P165" s="21" t="str">
        <f aca="false">IF(OR(O165="",F165=""),"",F165/O165-1)</f>
        <v/>
      </c>
      <c r="Q165" s="10"/>
      <c r="R165" s="22" t="str">
        <f aca="false">IF(I165="Verloren",N(R164)+1,IF(I165="Storniert",N(R164),IF(I165="","",0)))</f>
        <v/>
      </c>
    </row>
    <row r="166" customFormat="false" ht="15" hidden="false" customHeight="false" outlineLevel="0" collapsed="false">
      <c r="A166" s="17"/>
      <c r="B166" s="10"/>
      <c r="C166" s="10"/>
      <c r="D166" s="10"/>
      <c r="E166" s="10"/>
      <c r="F166" s="18"/>
      <c r="G166" s="8"/>
      <c r="H166" s="10"/>
      <c r="I166" s="10"/>
      <c r="J166" s="19" t="str">
        <f aca="false">IF(OR(I166="",G166=""),"",IF(I166="Verloren",0,IF(I166="Storniert",G166,IF(H166="Vom Einsatz",ROUND(G166*(1-Einstellungen!$B$6)*F166,2),IF(H166="Vom Gewinn",ROUND(G166+(G166*F166-G166)*(1-Einstellungen!$B$6),2),ROUND(G166*F166,2))))))</f>
        <v/>
      </c>
      <c r="K166" s="8"/>
      <c r="L166" s="19" t="str">
        <f aca="false">IF(J166="","",IF(K166&lt;&gt;"",K166,J166)-G166)</f>
        <v/>
      </c>
      <c r="M166" s="19" t="str">
        <f aca="false">IF(L166="","",Einstellungen!$B$4+SUM($L$6:L166))</f>
        <v/>
      </c>
      <c r="N166" s="20" t="str">
        <f aca="false">IF(G166="","",IF(Einstellungen!$B$12&gt;0,G166/Einstellungen!$B$12,""))</f>
        <v/>
      </c>
      <c r="O166" s="18"/>
      <c r="P166" s="21" t="str">
        <f aca="false">IF(OR(O166="",F166=""),"",F166/O166-1)</f>
        <v/>
      </c>
      <c r="Q166" s="10"/>
      <c r="R166" s="22" t="str">
        <f aca="false">IF(I166="Verloren",N(R165)+1,IF(I166="Storniert",N(R165),IF(I166="","",0)))</f>
        <v/>
      </c>
    </row>
    <row r="167" customFormat="false" ht="15" hidden="false" customHeight="false" outlineLevel="0" collapsed="false">
      <c r="A167" s="17"/>
      <c r="B167" s="10"/>
      <c r="C167" s="10"/>
      <c r="D167" s="10"/>
      <c r="E167" s="10"/>
      <c r="F167" s="18"/>
      <c r="G167" s="8"/>
      <c r="H167" s="10"/>
      <c r="I167" s="10"/>
      <c r="J167" s="19" t="str">
        <f aca="false">IF(OR(I167="",G167=""),"",IF(I167="Verloren",0,IF(I167="Storniert",G167,IF(H167="Vom Einsatz",ROUND(G167*(1-Einstellungen!$B$6)*F167,2),IF(H167="Vom Gewinn",ROUND(G167+(G167*F167-G167)*(1-Einstellungen!$B$6),2),ROUND(G167*F167,2))))))</f>
        <v/>
      </c>
      <c r="K167" s="8"/>
      <c r="L167" s="19" t="str">
        <f aca="false">IF(J167="","",IF(K167&lt;&gt;"",K167,J167)-G167)</f>
        <v/>
      </c>
      <c r="M167" s="19" t="str">
        <f aca="false">IF(L167="","",Einstellungen!$B$4+SUM($L$6:L167))</f>
        <v/>
      </c>
      <c r="N167" s="20" t="str">
        <f aca="false">IF(G167="","",IF(Einstellungen!$B$12&gt;0,G167/Einstellungen!$B$12,""))</f>
        <v/>
      </c>
      <c r="O167" s="18"/>
      <c r="P167" s="21" t="str">
        <f aca="false">IF(OR(O167="",F167=""),"",F167/O167-1)</f>
        <v/>
      </c>
      <c r="Q167" s="10"/>
      <c r="R167" s="22" t="str">
        <f aca="false">IF(I167="Verloren",N(R166)+1,IF(I167="Storniert",N(R166),IF(I167="","",0)))</f>
        <v/>
      </c>
    </row>
    <row r="168" customFormat="false" ht="15" hidden="false" customHeight="false" outlineLevel="0" collapsed="false">
      <c r="A168" s="17"/>
      <c r="B168" s="10"/>
      <c r="C168" s="10"/>
      <c r="D168" s="10"/>
      <c r="E168" s="10"/>
      <c r="F168" s="18"/>
      <c r="G168" s="8"/>
      <c r="H168" s="10"/>
      <c r="I168" s="10"/>
      <c r="J168" s="19" t="str">
        <f aca="false">IF(OR(I168="",G168=""),"",IF(I168="Verloren",0,IF(I168="Storniert",G168,IF(H168="Vom Einsatz",ROUND(G168*(1-Einstellungen!$B$6)*F168,2),IF(H168="Vom Gewinn",ROUND(G168+(G168*F168-G168)*(1-Einstellungen!$B$6),2),ROUND(G168*F168,2))))))</f>
        <v/>
      </c>
      <c r="K168" s="8"/>
      <c r="L168" s="19" t="str">
        <f aca="false">IF(J168="","",IF(K168&lt;&gt;"",K168,J168)-G168)</f>
        <v/>
      </c>
      <c r="M168" s="19" t="str">
        <f aca="false">IF(L168="","",Einstellungen!$B$4+SUM($L$6:L168))</f>
        <v/>
      </c>
      <c r="N168" s="20" t="str">
        <f aca="false">IF(G168="","",IF(Einstellungen!$B$12&gt;0,G168/Einstellungen!$B$12,""))</f>
        <v/>
      </c>
      <c r="O168" s="18"/>
      <c r="P168" s="21" t="str">
        <f aca="false">IF(OR(O168="",F168=""),"",F168/O168-1)</f>
        <v/>
      </c>
      <c r="Q168" s="10"/>
      <c r="R168" s="22" t="str">
        <f aca="false">IF(I168="Verloren",N(R167)+1,IF(I168="Storniert",N(R167),IF(I168="","",0)))</f>
        <v/>
      </c>
    </row>
    <row r="169" customFormat="false" ht="15" hidden="false" customHeight="false" outlineLevel="0" collapsed="false">
      <c r="A169" s="17"/>
      <c r="B169" s="10"/>
      <c r="C169" s="10"/>
      <c r="D169" s="10"/>
      <c r="E169" s="10"/>
      <c r="F169" s="18"/>
      <c r="G169" s="8"/>
      <c r="H169" s="10"/>
      <c r="I169" s="10"/>
      <c r="J169" s="19" t="str">
        <f aca="false">IF(OR(I169="",G169=""),"",IF(I169="Verloren",0,IF(I169="Storniert",G169,IF(H169="Vom Einsatz",ROUND(G169*(1-Einstellungen!$B$6)*F169,2),IF(H169="Vom Gewinn",ROUND(G169+(G169*F169-G169)*(1-Einstellungen!$B$6),2),ROUND(G169*F169,2))))))</f>
        <v/>
      </c>
      <c r="K169" s="8"/>
      <c r="L169" s="19" t="str">
        <f aca="false">IF(J169="","",IF(K169&lt;&gt;"",K169,J169)-G169)</f>
        <v/>
      </c>
      <c r="M169" s="19" t="str">
        <f aca="false">IF(L169="","",Einstellungen!$B$4+SUM($L$6:L169))</f>
        <v/>
      </c>
      <c r="N169" s="20" t="str">
        <f aca="false">IF(G169="","",IF(Einstellungen!$B$12&gt;0,G169/Einstellungen!$B$12,""))</f>
        <v/>
      </c>
      <c r="O169" s="18"/>
      <c r="P169" s="21" t="str">
        <f aca="false">IF(OR(O169="",F169=""),"",F169/O169-1)</f>
        <v/>
      </c>
      <c r="Q169" s="10"/>
      <c r="R169" s="22" t="str">
        <f aca="false">IF(I169="Verloren",N(R168)+1,IF(I169="Storniert",N(R168),IF(I169="","",0)))</f>
        <v/>
      </c>
    </row>
    <row r="170" customFormat="false" ht="15" hidden="false" customHeight="false" outlineLevel="0" collapsed="false">
      <c r="A170" s="17"/>
      <c r="B170" s="10"/>
      <c r="C170" s="10"/>
      <c r="D170" s="10"/>
      <c r="E170" s="10"/>
      <c r="F170" s="18"/>
      <c r="G170" s="8"/>
      <c r="H170" s="10"/>
      <c r="I170" s="10"/>
      <c r="J170" s="19" t="str">
        <f aca="false">IF(OR(I170="",G170=""),"",IF(I170="Verloren",0,IF(I170="Storniert",G170,IF(H170="Vom Einsatz",ROUND(G170*(1-Einstellungen!$B$6)*F170,2),IF(H170="Vom Gewinn",ROUND(G170+(G170*F170-G170)*(1-Einstellungen!$B$6),2),ROUND(G170*F170,2))))))</f>
        <v/>
      </c>
      <c r="K170" s="8"/>
      <c r="L170" s="19" t="str">
        <f aca="false">IF(J170="","",IF(K170&lt;&gt;"",K170,J170)-G170)</f>
        <v/>
      </c>
      <c r="M170" s="19" t="str">
        <f aca="false">IF(L170="","",Einstellungen!$B$4+SUM($L$6:L170))</f>
        <v/>
      </c>
      <c r="N170" s="20" t="str">
        <f aca="false">IF(G170="","",IF(Einstellungen!$B$12&gt;0,G170/Einstellungen!$B$12,""))</f>
        <v/>
      </c>
      <c r="O170" s="18"/>
      <c r="P170" s="21" t="str">
        <f aca="false">IF(OR(O170="",F170=""),"",F170/O170-1)</f>
        <v/>
      </c>
      <c r="Q170" s="10"/>
      <c r="R170" s="22" t="str">
        <f aca="false">IF(I170="Verloren",N(R169)+1,IF(I170="Storniert",N(R169),IF(I170="","",0)))</f>
        <v/>
      </c>
    </row>
    <row r="171" customFormat="false" ht="15" hidden="false" customHeight="false" outlineLevel="0" collapsed="false">
      <c r="A171" s="17"/>
      <c r="B171" s="10"/>
      <c r="C171" s="10"/>
      <c r="D171" s="10"/>
      <c r="E171" s="10"/>
      <c r="F171" s="18"/>
      <c r="G171" s="8"/>
      <c r="H171" s="10"/>
      <c r="I171" s="10"/>
      <c r="J171" s="19" t="str">
        <f aca="false">IF(OR(I171="",G171=""),"",IF(I171="Verloren",0,IF(I171="Storniert",G171,IF(H171="Vom Einsatz",ROUND(G171*(1-Einstellungen!$B$6)*F171,2),IF(H171="Vom Gewinn",ROUND(G171+(G171*F171-G171)*(1-Einstellungen!$B$6),2),ROUND(G171*F171,2))))))</f>
        <v/>
      </c>
      <c r="K171" s="8"/>
      <c r="L171" s="19" t="str">
        <f aca="false">IF(J171="","",IF(K171&lt;&gt;"",K171,J171)-G171)</f>
        <v/>
      </c>
      <c r="M171" s="19" t="str">
        <f aca="false">IF(L171="","",Einstellungen!$B$4+SUM($L$6:L171))</f>
        <v/>
      </c>
      <c r="N171" s="20" t="str">
        <f aca="false">IF(G171="","",IF(Einstellungen!$B$12&gt;0,G171/Einstellungen!$B$12,""))</f>
        <v/>
      </c>
      <c r="O171" s="18"/>
      <c r="P171" s="21" t="str">
        <f aca="false">IF(OR(O171="",F171=""),"",F171/O171-1)</f>
        <v/>
      </c>
      <c r="Q171" s="10"/>
      <c r="R171" s="22" t="str">
        <f aca="false">IF(I171="Verloren",N(R170)+1,IF(I171="Storniert",N(R170),IF(I171="","",0)))</f>
        <v/>
      </c>
    </row>
    <row r="172" customFormat="false" ht="15" hidden="false" customHeight="false" outlineLevel="0" collapsed="false">
      <c r="A172" s="17"/>
      <c r="B172" s="10"/>
      <c r="C172" s="10"/>
      <c r="D172" s="10"/>
      <c r="E172" s="10"/>
      <c r="F172" s="18"/>
      <c r="G172" s="8"/>
      <c r="H172" s="10"/>
      <c r="I172" s="10"/>
      <c r="J172" s="19" t="str">
        <f aca="false">IF(OR(I172="",G172=""),"",IF(I172="Verloren",0,IF(I172="Storniert",G172,IF(H172="Vom Einsatz",ROUND(G172*(1-Einstellungen!$B$6)*F172,2),IF(H172="Vom Gewinn",ROUND(G172+(G172*F172-G172)*(1-Einstellungen!$B$6),2),ROUND(G172*F172,2))))))</f>
        <v/>
      </c>
      <c r="K172" s="8"/>
      <c r="L172" s="19" t="str">
        <f aca="false">IF(J172="","",IF(K172&lt;&gt;"",K172,J172)-G172)</f>
        <v/>
      </c>
      <c r="M172" s="19" t="str">
        <f aca="false">IF(L172="","",Einstellungen!$B$4+SUM($L$6:L172))</f>
        <v/>
      </c>
      <c r="N172" s="20" t="str">
        <f aca="false">IF(G172="","",IF(Einstellungen!$B$12&gt;0,G172/Einstellungen!$B$12,""))</f>
        <v/>
      </c>
      <c r="O172" s="18"/>
      <c r="P172" s="21" t="str">
        <f aca="false">IF(OR(O172="",F172=""),"",F172/O172-1)</f>
        <v/>
      </c>
      <c r="Q172" s="10"/>
      <c r="R172" s="22" t="str">
        <f aca="false">IF(I172="Verloren",N(R171)+1,IF(I172="Storniert",N(R171),IF(I172="","",0)))</f>
        <v/>
      </c>
    </row>
    <row r="173" customFormat="false" ht="15" hidden="false" customHeight="false" outlineLevel="0" collapsed="false">
      <c r="A173" s="17"/>
      <c r="B173" s="10"/>
      <c r="C173" s="10"/>
      <c r="D173" s="10"/>
      <c r="E173" s="10"/>
      <c r="F173" s="18"/>
      <c r="G173" s="8"/>
      <c r="H173" s="10"/>
      <c r="I173" s="10"/>
      <c r="J173" s="19" t="str">
        <f aca="false">IF(OR(I173="",G173=""),"",IF(I173="Verloren",0,IF(I173="Storniert",G173,IF(H173="Vom Einsatz",ROUND(G173*(1-Einstellungen!$B$6)*F173,2),IF(H173="Vom Gewinn",ROUND(G173+(G173*F173-G173)*(1-Einstellungen!$B$6),2),ROUND(G173*F173,2))))))</f>
        <v/>
      </c>
      <c r="K173" s="8"/>
      <c r="L173" s="19" t="str">
        <f aca="false">IF(J173="","",IF(K173&lt;&gt;"",K173,J173)-G173)</f>
        <v/>
      </c>
      <c r="M173" s="19" t="str">
        <f aca="false">IF(L173="","",Einstellungen!$B$4+SUM($L$6:L173))</f>
        <v/>
      </c>
      <c r="N173" s="20" t="str">
        <f aca="false">IF(G173="","",IF(Einstellungen!$B$12&gt;0,G173/Einstellungen!$B$12,""))</f>
        <v/>
      </c>
      <c r="O173" s="18"/>
      <c r="P173" s="21" t="str">
        <f aca="false">IF(OR(O173="",F173=""),"",F173/O173-1)</f>
        <v/>
      </c>
      <c r="Q173" s="10"/>
      <c r="R173" s="22" t="str">
        <f aca="false">IF(I173="Verloren",N(R172)+1,IF(I173="Storniert",N(R172),IF(I173="","",0)))</f>
        <v/>
      </c>
    </row>
    <row r="174" customFormat="false" ht="15" hidden="false" customHeight="false" outlineLevel="0" collapsed="false">
      <c r="A174" s="17"/>
      <c r="B174" s="10"/>
      <c r="C174" s="10"/>
      <c r="D174" s="10"/>
      <c r="E174" s="10"/>
      <c r="F174" s="18"/>
      <c r="G174" s="8"/>
      <c r="H174" s="10"/>
      <c r="I174" s="10"/>
      <c r="J174" s="19" t="str">
        <f aca="false">IF(OR(I174="",G174=""),"",IF(I174="Verloren",0,IF(I174="Storniert",G174,IF(H174="Vom Einsatz",ROUND(G174*(1-Einstellungen!$B$6)*F174,2),IF(H174="Vom Gewinn",ROUND(G174+(G174*F174-G174)*(1-Einstellungen!$B$6),2),ROUND(G174*F174,2))))))</f>
        <v/>
      </c>
      <c r="K174" s="8"/>
      <c r="L174" s="19" t="str">
        <f aca="false">IF(J174="","",IF(K174&lt;&gt;"",K174,J174)-G174)</f>
        <v/>
      </c>
      <c r="M174" s="19" t="str">
        <f aca="false">IF(L174="","",Einstellungen!$B$4+SUM($L$6:L174))</f>
        <v/>
      </c>
      <c r="N174" s="20" t="str">
        <f aca="false">IF(G174="","",IF(Einstellungen!$B$12&gt;0,G174/Einstellungen!$B$12,""))</f>
        <v/>
      </c>
      <c r="O174" s="18"/>
      <c r="P174" s="21" t="str">
        <f aca="false">IF(OR(O174="",F174=""),"",F174/O174-1)</f>
        <v/>
      </c>
      <c r="Q174" s="10"/>
      <c r="R174" s="22" t="str">
        <f aca="false">IF(I174="Verloren",N(R173)+1,IF(I174="Storniert",N(R173),IF(I174="","",0)))</f>
        <v/>
      </c>
    </row>
    <row r="175" customFormat="false" ht="15" hidden="false" customHeight="false" outlineLevel="0" collapsed="false">
      <c r="A175" s="17"/>
      <c r="B175" s="10"/>
      <c r="C175" s="10"/>
      <c r="D175" s="10"/>
      <c r="E175" s="10"/>
      <c r="F175" s="18"/>
      <c r="G175" s="8"/>
      <c r="H175" s="10"/>
      <c r="I175" s="10"/>
      <c r="J175" s="19" t="str">
        <f aca="false">IF(OR(I175="",G175=""),"",IF(I175="Verloren",0,IF(I175="Storniert",G175,IF(H175="Vom Einsatz",ROUND(G175*(1-Einstellungen!$B$6)*F175,2),IF(H175="Vom Gewinn",ROUND(G175+(G175*F175-G175)*(1-Einstellungen!$B$6),2),ROUND(G175*F175,2))))))</f>
        <v/>
      </c>
      <c r="K175" s="8"/>
      <c r="L175" s="19" t="str">
        <f aca="false">IF(J175="","",IF(K175&lt;&gt;"",K175,J175)-G175)</f>
        <v/>
      </c>
      <c r="M175" s="19" t="str">
        <f aca="false">IF(L175="","",Einstellungen!$B$4+SUM($L$6:L175))</f>
        <v/>
      </c>
      <c r="N175" s="20" t="str">
        <f aca="false">IF(G175="","",IF(Einstellungen!$B$12&gt;0,G175/Einstellungen!$B$12,""))</f>
        <v/>
      </c>
      <c r="O175" s="18"/>
      <c r="P175" s="21" t="str">
        <f aca="false">IF(OR(O175="",F175=""),"",F175/O175-1)</f>
        <v/>
      </c>
      <c r="Q175" s="10"/>
      <c r="R175" s="22" t="str">
        <f aca="false">IF(I175="Verloren",N(R174)+1,IF(I175="Storniert",N(R174),IF(I175="","",0)))</f>
        <v/>
      </c>
    </row>
    <row r="176" customFormat="false" ht="15" hidden="false" customHeight="false" outlineLevel="0" collapsed="false">
      <c r="A176" s="17"/>
      <c r="B176" s="10"/>
      <c r="C176" s="10"/>
      <c r="D176" s="10"/>
      <c r="E176" s="10"/>
      <c r="F176" s="18"/>
      <c r="G176" s="8"/>
      <c r="H176" s="10"/>
      <c r="I176" s="10"/>
      <c r="J176" s="19" t="str">
        <f aca="false">IF(OR(I176="",G176=""),"",IF(I176="Verloren",0,IF(I176="Storniert",G176,IF(H176="Vom Einsatz",ROUND(G176*(1-Einstellungen!$B$6)*F176,2),IF(H176="Vom Gewinn",ROUND(G176+(G176*F176-G176)*(1-Einstellungen!$B$6),2),ROUND(G176*F176,2))))))</f>
        <v/>
      </c>
      <c r="K176" s="8"/>
      <c r="L176" s="19" t="str">
        <f aca="false">IF(J176="","",IF(K176&lt;&gt;"",K176,J176)-G176)</f>
        <v/>
      </c>
      <c r="M176" s="19" t="str">
        <f aca="false">IF(L176="","",Einstellungen!$B$4+SUM($L$6:L176))</f>
        <v/>
      </c>
      <c r="N176" s="20" t="str">
        <f aca="false">IF(G176="","",IF(Einstellungen!$B$12&gt;0,G176/Einstellungen!$B$12,""))</f>
        <v/>
      </c>
      <c r="O176" s="18"/>
      <c r="P176" s="21" t="str">
        <f aca="false">IF(OR(O176="",F176=""),"",F176/O176-1)</f>
        <v/>
      </c>
      <c r="Q176" s="10"/>
      <c r="R176" s="22" t="str">
        <f aca="false">IF(I176="Verloren",N(R175)+1,IF(I176="Storniert",N(R175),IF(I176="","",0)))</f>
        <v/>
      </c>
    </row>
    <row r="177" customFormat="false" ht="15" hidden="false" customHeight="false" outlineLevel="0" collapsed="false">
      <c r="A177" s="17"/>
      <c r="B177" s="10"/>
      <c r="C177" s="10"/>
      <c r="D177" s="10"/>
      <c r="E177" s="10"/>
      <c r="F177" s="18"/>
      <c r="G177" s="8"/>
      <c r="H177" s="10"/>
      <c r="I177" s="10"/>
      <c r="J177" s="19" t="str">
        <f aca="false">IF(OR(I177="",G177=""),"",IF(I177="Verloren",0,IF(I177="Storniert",G177,IF(H177="Vom Einsatz",ROUND(G177*(1-Einstellungen!$B$6)*F177,2),IF(H177="Vom Gewinn",ROUND(G177+(G177*F177-G177)*(1-Einstellungen!$B$6),2),ROUND(G177*F177,2))))))</f>
        <v/>
      </c>
      <c r="K177" s="8"/>
      <c r="L177" s="19" t="str">
        <f aca="false">IF(J177="","",IF(K177&lt;&gt;"",K177,J177)-G177)</f>
        <v/>
      </c>
      <c r="M177" s="19" t="str">
        <f aca="false">IF(L177="","",Einstellungen!$B$4+SUM($L$6:L177))</f>
        <v/>
      </c>
      <c r="N177" s="20" t="str">
        <f aca="false">IF(G177="","",IF(Einstellungen!$B$12&gt;0,G177/Einstellungen!$B$12,""))</f>
        <v/>
      </c>
      <c r="O177" s="18"/>
      <c r="P177" s="21" t="str">
        <f aca="false">IF(OR(O177="",F177=""),"",F177/O177-1)</f>
        <v/>
      </c>
      <c r="Q177" s="10"/>
      <c r="R177" s="22" t="str">
        <f aca="false">IF(I177="Verloren",N(R176)+1,IF(I177="Storniert",N(R176),IF(I177="","",0)))</f>
        <v/>
      </c>
    </row>
    <row r="178" customFormat="false" ht="15" hidden="false" customHeight="false" outlineLevel="0" collapsed="false">
      <c r="A178" s="17"/>
      <c r="B178" s="10"/>
      <c r="C178" s="10"/>
      <c r="D178" s="10"/>
      <c r="E178" s="10"/>
      <c r="F178" s="18"/>
      <c r="G178" s="8"/>
      <c r="H178" s="10"/>
      <c r="I178" s="10"/>
      <c r="J178" s="19" t="str">
        <f aca="false">IF(OR(I178="",G178=""),"",IF(I178="Verloren",0,IF(I178="Storniert",G178,IF(H178="Vom Einsatz",ROUND(G178*(1-Einstellungen!$B$6)*F178,2),IF(H178="Vom Gewinn",ROUND(G178+(G178*F178-G178)*(1-Einstellungen!$B$6),2),ROUND(G178*F178,2))))))</f>
        <v/>
      </c>
      <c r="K178" s="8"/>
      <c r="L178" s="19" t="str">
        <f aca="false">IF(J178="","",IF(K178&lt;&gt;"",K178,J178)-G178)</f>
        <v/>
      </c>
      <c r="M178" s="19" t="str">
        <f aca="false">IF(L178="","",Einstellungen!$B$4+SUM($L$6:L178))</f>
        <v/>
      </c>
      <c r="N178" s="20" t="str">
        <f aca="false">IF(G178="","",IF(Einstellungen!$B$12&gt;0,G178/Einstellungen!$B$12,""))</f>
        <v/>
      </c>
      <c r="O178" s="18"/>
      <c r="P178" s="21" t="str">
        <f aca="false">IF(OR(O178="",F178=""),"",F178/O178-1)</f>
        <v/>
      </c>
      <c r="Q178" s="10"/>
      <c r="R178" s="22" t="str">
        <f aca="false">IF(I178="Verloren",N(R177)+1,IF(I178="Storniert",N(R177),IF(I178="","",0)))</f>
        <v/>
      </c>
    </row>
    <row r="179" customFormat="false" ht="15" hidden="false" customHeight="false" outlineLevel="0" collapsed="false">
      <c r="A179" s="17"/>
      <c r="B179" s="10"/>
      <c r="C179" s="10"/>
      <c r="D179" s="10"/>
      <c r="E179" s="10"/>
      <c r="F179" s="18"/>
      <c r="G179" s="8"/>
      <c r="H179" s="10"/>
      <c r="I179" s="10"/>
      <c r="J179" s="19" t="str">
        <f aca="false">IF(OR(I179="",G179=""),"",IF(I179="Verloren",0,IF(I179="Storniert",G179,IF(H179="Vom Einsatz",ROUND(G179*(1-Einstellungen!$B$6)*F179,2),IF(H179="Vom Gewinn",ROUND(G179+(G179*F179-G179)*(1-Einstellungen!$B$6),2),ROUND(G179*F179,2))))))</f>
        <v/>
      </c>
      <c r="K179" s="8"/>
      <c r="L179" s="19" t="str">
        <f aca="false">IF(J179="","",IF(K179&lt;&gt;"",K179,J179)-G179)</f>
        <v/>
      </c>
      <c r="M179" s="19" t="str">
        <f aca="false">IF(L179="","",Einstellungen!$B$4+SUM($L$6:L179))</f>
        <v/>
      </c>
      <c r="N179" s="20" t="str">
        <f aca="false">IF(G179="","",IF(Einstellungen!$B$12&gt;0,G179/Einstellungen!$B$12,""))</f>
        <v/>
      </c>
      <c r="O179" s="18"/>
      <c r="P179" s="21" t="str">
        <f aca="false">IF(OR(O179="",F179=""),"",F179/O179-1)</f>
        <v/>
      </c>
      <c r="Q179" s="10"/>
      <c r="R179" s="22" t="str">
        <f aca="false">IF(I179="Verloren",N(R178)+1,IF(I179="Storniert",N(R178),IF(I179="","",0)))</f>
        <v/>
      </c>
    </row>
    <row r="180" customFormat="false" ht="15" hidden="false" customHeight="false" outlineLevel="0" collapsed="false">
      <c r="A180" s="17"/>
      <c r="B180" s="10"/>
      <c r="C180" s="10"/>
      <c r="D180" s="10"/>
      <c r="E180" s="10"/>
      <c r="F180" s="18"/>
      <c r="G180" s="8"/>
      <c r="H180" s="10"/>
      <c r="I180" s="10"/>
      <c r="J180" s="19" t="str">
        <f aca="false">IF(OR(I180="",G180=""),"",IF(I180="Verloren",0,IF(I180="Storniert",G180,IF(H180="Vom Einsatz",ROUND(G180*(1-Einstellungen!$B$6)*F180,2),IF(H180="Vom Gewinn",ROUND(G180+(G180*F180-G180)*(1-Einstellungen!$B$6),2),ROUND(G180*F180,2))))))</f>
        <v/>
      </c>
      <c r="K180" s="8"/>
      <c r="L180" s="19" t="str">
        <f aca="false">IF(J180="","",IF(K180&lt;&gt;"",K180,J180)-G180)</f>
        <v/>
      </c>
      <c r="M180" s="19" t="str">
        <f aca="false">IF(L180="","",Einstellungen!$B$4+SUM($L$6:L180))</f>
        <v/>
      </c>
      <c r="N180" s="20" t="str">
        <f aca="false">IF(G180="","",IF(Einstellungen!$B$12&gt;0,G180/Einstellungen!$B$12,""))</f>
        <v/>
      </c>
      <c r="O180" s="18"/>
      <c r="P180" s="21" t="str">
        <f aca="false">IF(OR(O180="",F180=""),"",F180/O180-1)</f>
        <v/>
      </c>
      <c r="Q180" s="10"/>
      <c r="R180" s="22" t="str">
        <f aca="false">IF(I180="Verloren",N(R179)+1,IF(I180="Storniert",N(R179),IF(I180="","",0)))</f>
        <v/>
      </c>
    </row>
    <row r="181" customFormat="false" ht="15" hidden="false" customHeight="false" outlineLevel="0" collapsed="false">
      <c r="A181" s="17"/>
      <c r="B181" s="10"/>
      <c r="C181" s="10"/>
      <c r="D181" s="10"/>
      <c r="E181" s="10"/>
      <c r="F181" s="18"/>
      <c r="G181" s="8"/>
      <c r="H181" s="10"/>
      <c r="I181" s="10"/>
      <c r="J181" s="19" t="str">
        <f aca="false">IF(OR(I181="",G181=""),"",IF(I181="Verloren",0,IF(I181="Storniert",G181,IF(H181="Vom Einsatz",ROUND(G181*(1-Einstellungen!$B$6)*F181,2),IF(H181="Vom Gewinn",ROUND(G181+(G181*F181-G181)*(1-Einstellungen!$B$6),2),ROUND(G181*F181,2))))))</f>
        <v/>
      </c>
      <c r="K181" s="8"/>
      <c r="L181" s="19" t="str">
        <f aca="false">IF(J181="","",IF(K181&lt;&gt;"",K181,J181)-G181)</f>
        <v/>
      </c>
      <c r="M181" s="19" t="str">
        <f aca="false">IF(L181="","",Einstellungen!$B$4+SUM($L$6:L181))</f>
        <v/>
      </c>
      <c r="N181" s="20" t="str">
        <f aca="false">IF(G181="","",IF(Einstellungen!$B$12&gt;0,G181/Einstellungen!$B$12,""))</f>
        <v/>
      </c>
      <c r="O181" s="18"/>
      <c r="P181" s="21" t="str">
        <f aca="false">IF(OR(O181="",F181=""),"",F181/O181-1)</f>
        <v/>
      </c>
      <c r="Q181" s="10"/>
      <c r="R181" s="22" t="str">
        <f aca="false">IF(I181="Verloren",N(R180)+1,IF(I181="Storniert",N(R180),IF(I181="","",0)))</f>
        <v/>
      </c>
    </row>
    <row r="182" customFormat="false" ht="15" hidden="false" customHeight="false" outlineLevel="0" collapsed="false">
      <c r="A182" s="17"/>
      <c r="B182" s="10"/>
      <c r="C182" s="10"/>
      <c r="D182" s="10"/>
      <c r="E182" s="10"/>
      <c r="F182" s="18"/>
      <c r="G182" s="8"/>
      <c r="H182" s="10"/>
      <c r="I182" s="10"/>
      <c r="J182" s="19" t="str">
        <f aca="false">IF(OR(I182="",G182=""),"",IF(I182="Verloren",0,IF(I182="Storniert",G182,IF(H182="Vom Einsatz",ROUND(G182*(1-Einstellungen!$B$6)*F182,2),IF(H182="Vom Gewinn",ROUND(G182+(G182*F182-G182)*(1-Einstellungen!$B$6),2),ROUND(G182*F182,2))))))</f>
        <v/>
      </c>
      <c r="K182" s="8"/>
      <c r="L182" s="19" t="str">
        <f aca="false">IF(J182="","",IF(K182&lt;&gt;"",K182,J182)-G182)</f>
        <v/>
      </c>
      <c r="M182" s="19" t="str">
        <f aca="false">IF(L182="","",Einstellungen!$B$4+SUM($L$6:L182))</f>
        <v/>
      </c>
      <c r="N182" s="20" t="str">
        <f aca="false">IF(G182="","",IF(Einstellungen!$B$12&gt;0,G182/Einstellungen!$B$12,""))</f>
        <v/>
      </c>
      <c r="O182" s="18"/>
      <c r="P182" s="21" t="str">
        <f aca="false">IF(OR(O182="",F182=""),"",F182/O182-1)</f>
        <v/>
      </c>
      <c r="Q182" s="10"/>
      <c r="R182" s="22" t="str">
        <f aca="false">IF(I182="Verloren",N(R181)+1,IF(I182="Storniert",N(R181),IF(I182="","",0)))</f>
        <v/>
      </c>
    </row>
    <row r="183" customFormat="false" ht="15" hidden="false" customHeight="false" outlineLevel="0" collapsed="false">
      <c r="A183" s="17"/>
      <c r="B183" s="10"/>
      <c r="C183" s="10"/>
      <c r="D183" s="10"/>
      <c r="E183" s="10"/>
      <c r="F183" s="18"/>
      <c r="G183" s="8"/>
      <c r="H183" s="10"/>
      <c r="I183" s="10"/>
      <c r="J183" s="19" t="str">
        <f aca="false">IF(OR(I183="",G183=""),"",IF(I183="Verloren",0,IF(I183="Storniert",G183,IF(H183="Vom Einsatz",ROUND(G183*(1-Einstellungen!$B$6)*F183,2),IF(H183="Vom Gewinn",ROUND(G183+(G183*F183-G183)*(1-Einstellungen!$B$6),2),ROUND(G183*F183,2))))))</f>
        <v/>
      </c>
      <c r="K183" s="8"/>
      <c r="L183" s="19" t="str">
        <f aca="false">IF(J183="","",IF(K183&lt;&gt;"",K183,J183)-G183)</f>
        <v/>
      </c>
      <c r="M183" s="19" t="str">
        <f aca="false">IF(L183="","",Einstellungen!$B$4+SUM($L$6:L183))</f>
        <v/>
      </c>
      <c r="N183" s="20" t="str">
        <f aca="false">IF(G183="","",IF(Einstellungen!$B$12&gt;0,G183/Einstellungen!$B$12,""))</f>
        <v/>
      </c>
      <c r="O183" s="18"/>
      <c r="P183" s="21" t="str">
        <f aca="false">IF(OR(O183="",F183=""),"",F183/O183-1)</f>
        <v/>
      </c>
      <c r="Q183" s="10"/>
      <c r="R183" s="22" t="str">
        <f aca="false">IF(I183="Verloren",N(R182)+1,IF(I183="Storniert",N(R182),IF(I183="","",0)))</f>
        <v/>
      </c>
    </row>
    <row r="184" customFormat="false" ht="15" hidden="false" customHeight="false" outlineLevel="0" collapsed="false">
      <c r="A184" s="17"/>
      <c r="B184" s="10"/>
      <c r="C184" s="10"/>
      <c r="D184" s="10"/>
      <c r="E184" s="10"/>
      <c r="F184" s="18"/>
      <c r="G184" s="8"/>
      <c r="H184" s="10"/>
      <c r="I184" s="10"/>
      <c r="J184" s="19" t="str">
        <f aca="false">IF(OR(I184="",G184=""),"",IF(I184="Verloren",0,IF(I184="Storniert",G184,IF(H184="Vom Einsatz",ROUND(G184*(1-Einstellungen!$B$6)*F184,2),IF(H184="Vom Gewinn",ROUND(G184+(G184*F184-G184)*(1-Einstellungen!$B$6),2),ROUND(G184*F184,2))))))</f>
        <v/>
      </c>
      <c r="K184" s="8"/>
      <c r="L184" s="19" t="str">
        <f aca="false">IF(J184="","",IF(K184&lt;&gt;"",K184,J184)-G184)</f>
        <v/>
      </c>
      <c r="M184" s="19" t="str">
        <f aca="false">IF(L184="","",Einstellungen!$B$4+SUM($L$6:L184))</f>
        <v/>
      </c>
      <c r="N184" s="20" t="str">
        <f aca="false">IF(G184="","",IF(Einstellungen!$B$12&gt;0,G184/Einstellungen!$B$12,""))</f>
        <v/>
      </c>
      <c r="O184" s="18"/>
      <c r="P184" s="21" t="str">
        <f aca="false">IF(OR(O184="",F184=""),"",F184/O184-1)</f>
        <v/>
      </c>
      <c r="Q184" s="10"/>
      <c r="R184" s="22" t="str">
        <f aca="false">IF(I184="Verloren",N(R183)+1,IF(I184="Storniert",N(R183),IF(I184="","",0)))</f>
        <v/>
      </c>
    </row>
    <row r="185" customFormat="false" ht="15" hidden="false" customHeight="false" outlineLevel="0" collapsed="false">
      <c r="A185" s="17"/>
      <c r="B185" s="10"/>
      <c r="C185" s="10"/>
      <c r="D185" s="10"/>
      <c r="E185" s="10"/>
      <c r="F185" s="18"/>
      <c r="G185" s="8"/>
      <c r="H185" s="10"/>
      <c r="I185" s="10"/>
      <c r="J185" s="19" t="str">
        <f aca="false">IF(OR(I185="",G185=""),"",IF(I185="Verloren",0,IF(I185="Storniert",G185,IF(H185="Vom Einsatz",ROUND(G185*(1-Einstellungen!$B$6)*F185,2),IF(H185="Vom Gewinn",ROUND(G185+(G185*F185-G185)*(1-Einstellungen!$B$6),2),ROUND(G185*F185,2))))))</f>
        <v/>
      </c>
      <c r="K185" s="8"/>
      <c r="L185" s="19" t="str">
        <f aca="false">IF(J185="","",IF(K185&lt;&gt;"",K185,J185)-G185)</f>
        <v/>
      </c>
      <c r="M185" s="19" t="str">
        <f aca="false">IF(L185="","",Einstellungen!$B$4+SUM($L$6:L185))</f>
        <v/>
      </c>
      <c r="N185" s="20" t="str">
        <f aca="false">IF(G185="","",IF(Einstellungen!$B$12&gt;0,G185/Einstellungen!$B$12,""))</f>
        <v/>
      </c>
      <c r="O185" s="18"/>
      <c r="P185" s="21" t="str">
        <f aca="false">IF(OR(O185="",F185=""),"",F185/O185-1)</f>
        <v/>
      </c>
      <c r="Q185" s="10"/>
      <c r="R185" s="22" t="str">
        <f aca="false">IF(I185="Verloren",N(R184)+1,IF(I185="Storniert",N(R184),IF(I185="","",0)))</f>
        <v/>
      </c>
    </row>
    <row r="186" customFormat="false" ht="15" hidden="false" customHeight="false" outlineLevel="0" collapsed="false">
      <c r="A186" s="17"/>
      <c r="B186" s="10"/>
      <c r="C186" s="10"/>
      <c r="D186" s="10"/>
      <c r="E186" s="10"/>
      <c r="F186" s="18"/>
      <c r="G186" s="8"/>
      <c r="H186" s="10"/>
      <c r="I186" s="10"/>
      <c r="J186" s="19" t="str">
        <f aca="false">IF(OR(I186="",G186=""),"",IF(I186="Verloren",0,IF(I186="Storniert",G186,IF(H186="Vom Einsatz",ROUND(G186*(1-Einstellungen!$B$6)*F186,2),IF(H186="Vom Gewinn",ROUND(G186+(G186*F186-G186)*(1-Einstellungen!$B$6),2),ROUND(G186*F186,2))))))</f>
        <v/>
      </c>
      <c r="K186" s="8"/>
      <c r="L186" s="19" t="str">
        <f aca="false">IF(J186="","",IF(K186&lt;&gt;"",K186,J186)-G186)</f>
        <v/>
      </c>
      <c r="M186" s="19" t="str">
        <f aca="false">IF(L186="","",Einstellungen!$B$4+SUM($L$6:L186))</f>
        <v/>
      </c>
      <c r="N186" s="20" t="str">
        <f aca="false">IF(G186="","",IF(Einstellungen!$B$12&gt;0,G186/Einstellungen!$B$12,""))</f>
        <v/>
      </c>
      <c r="O186" s="18"/>
      <c r="P186" s="21" t="str">
        <f aca="false">IF(OR(O186="",F186=""),"",F186/O186-1)</f>
        <v/>
      </c>
      <c r="Q186" s="10"/>
      <c r="R186" s="22" t="str">
        <f aca="false">IF(I186="Verloren",N(R185)+1,IF(I186="Storniert",N(R185),IF(I186="","",0)))</f>
        <v/>
      </c>
    </row>
    <row r="187" customFormat="false" ht="15" hidden="false" customHeight="false" outlineLevel="0" collapsed="false">
      <c r="A187" s="17"/>
      <c r="B187" s="10"/>
      <c r="C187" s="10"/>
      <c r="D187" s="10"/>
      <c r="E187" s="10"/>
      <c r="F187" s="18"/>
      <c r="G187" s="8"/>
      <c r="H187" s="10"/>
      <c r="I187" s="10"/>
      <c r="J187" s="19" t="str">
        <f aca="false">IF(OR(I187="",G187=""),"",IF(I187="Verloren",0,IF(I187="Storniert",G187,IF(H187="Vom Einsatz",ROUND(G187*(1-Einstellungen!$B$6)*F187,2),IF(H187="Vom Gewinn",ROUND(G187+(G187*F187-G187)*(1-Einstellungen!$B$6),2),ROUND(G187*F187,2))))))</f>
        <v/>
      </c>
      <c r="K187" s="8"/>
      <c r="L187" s="19" t="str">
        <f aca="false">IF(J187="","",IF(K187&lt;&gt;"",K187,J187)-G187)</f>
        <v/>
      </c>
      <c r="M187" s="19" t="str">
        <f aca="false">IF(L187="","",Einstellungen!$B$4+SUM($L$6:L187))</f>
        <v/>
      </c>
      <c r="N187" s="20" t="str">
        <f aca="false">IF(G187="","",IF(Einstellungen!$B$12&gt;0,G187/Einstellungen!$B$12,""))</f>
        <v/>
      </c>
      <c r="O187" s="18"/>
      <c r="P187" s="21" t="str">
        <f aca="false">IF(OR(O187="",F187=""),"",F187/O187-1)</f>
        <v/>
      </c>
      <c r="Q187" s="10"/>
      <c r="R187" s="22" t="str">
        <f aca="false">IF(I187="Verloren",N(R186)+1,IF(I187="Storniert",N(R186),IF(I187="","",0)))</f>
        <v/>
      </c>
    </row>
    <row r="188" customFormat="false" ht="15" hidden="false" customHeight="false" outlineLevel="0" collapsed="false">
      <c r="A188" s="17"/>
      <c r="B188" s="10"/>
      <c r="C188" s="10"/>
      <c r="D188" s="10"/>
      <c r="E188" s="10"/>
      <c r="F188" s="18"/>
      <c r="G188" s="8"/>
      <c r="H188" s="10"/>
      <c r="I188" s="10"/>
      <c r="J188" s="19" t="str">
        <f aca="false">IF(OR(I188="",G188=""),"",IF(I188="Verloren",0,IF(I188="Storniert",G188,IF(H188="Vom Einsatz",ROUND(G188*(1-Einstellungen!$B$6)*F188,2),IF(H188="Vom Gewinn",ROUND(G188+(G188*F188-G188)*(1-Einstellungen!$B$6),2),ROUND(G188*F188,2))))))</f>
        <v/>
      </c>
      <c r="K188" s="8"/>
      <c r="L188" s="19" t="str">
        <f aca="false">IF(J188="","",IF(K188&lt;&gt;"",K188,J188)-G188)</f>
        <v/>
      </c>
      <c r="M188" s="19" t="str">
        <f aca="false">IF(L188="","",Einstellungen!$B$4+SUM($L$6:L188))</f>
        <v/>
      </c>
      <c r="N188" s="20" t="str">
        <f aca="false">IF(G188="","",IF(Einstellungen!$B$12&gt;0,G188/Einstellungen!$B$12,""))</f>
        <v/>
      </c>
      <c r="O188" s="18"/>
      <c r="P188" s="21" t="str">
        <f aca="false">IF(OR(O188="",F188=""),"",F188/O188-1)</f>
        <v/>
      </c>
      <c r="Q188" s="10"/>
      <c r="R188" s="22" t="str">
        <f aca="false">IF(I188="Verloren",N(R187)+1,IF(I188="Storniert",N(R187),IF(I188="","",0)))</f>
        <v/>
      </c>
    </row>
    <row r="189" customFormat="false" ht="15" hidden="false" customHeight="false" outlineLevel="0" collapsed="false">
      <c r="A189" s="17"/>
      <c r="B189" s="10"/>
      <c r="C189" s="10"/>
      <c r="D189" s="10"/>
      <c r="E189" s="10"/>
      <c r="F189" s="18"/>
      <c r="G189" s="8"/>
      <c r="H189" s="10"/>
      <c r="I189" s="10"/>
      <c r="J189" s="19" t="str">
        <f aca="false">IF(OR(I189="",G189=""),"",IF(I189="Verloren",0,IF(I189="Storniert",G189,IF(H189="Vom Einsatz",ROUND(G189*(1-Einstellungen!$B$6)*F189,2),IF(H189="Vom Gewinn",ROUND(G189+(G189*F189-G189)*(1-Einstellungen!$B$6),2),ROUND(G189*F189,2))))))</f>
        <v/>
      </c>
      <c r="K189" s="8"/>
      <c r="L189" s="19" t="str">
        <f aca="false">IF(J189="","",IF(K189&lt;&gt;"",K189,J189)-G189)</f>
        <v/>
      </c>
      <c r="M189" s="19" t="str">
        <f aca="false">IF(L189="","",Einstellungen!$B$4+SUM($L$6:L189))</f>
        <v/>
      </c>
      <c r="N189" s="20" t="str">
        <f aca="false">IF(G189="","",IF(Einstellungen!$B$12&gt;0,G189/Einstellungen!$B$12,""))</f>
        <v/>
      </c>
      <c r="O189" s="18"/>
      <c r="P189" s="21" t="str">
        <f aca="false">IF(OR(O189="",F189=""),"",F189/O189-1)</f>
        <v/>
      </c>
      <c r="Q189" s="10"/>
      <c r="R189" s="22" t="str">
        <f aca="false">IF(I189="Verloren",N(R188)+1,IF(I189="Storniert",N(R188),IF(I189="","",0)))</f>
        <v/>
      </c>
    </row>
    <row r="190" customFormat="false" ht="15" hidden="false" customHeight="false" outlineLevel="0" collapsed="false">
      <c r="A190" s="17"/>
      <c r="B190" s="10"/>
      <c r="C190" s="10"/>
      <c r="D190" s="10"/>
      <c r="E190" s="10"/>
      <c r="F190" s="18"/>
      <c r="G190" s="8"/>
      <c r="H190" s="10"/>
      <c r="I190" s="10"/>
      <c r="J190" s="19" t="str">
        <f aca="false">IF(OR(I190="",G190=""),"",IF(I190="Verloren",0,IF(I190="Storniert",G190,IF(H190="Vom Einsatz",ROUND(G190*(1-Einstellungen!$B$6)*F190,2),IF(H190="Vom Gewinn",ROUND(G190+(G190*F190-G190)*(1-Einstellungen!$B$6),2),ROUND(G190*F190,2))))))</f>
        <v/>
      </c>
      <c r="K190" s="8"/>
      <c r="L190" s="19" t="str">
        <f aca="false">IF(J190="","",IF(K190&lt;&gt;"",K190,J190)-G190)</f>
        <v/>
      </c>
      <c r="M190" s="19" t="str">
        <f aca="false">IF(L190="","",Einstellungen!$B$4+SUM($L$6:L190))</f>
        <v/>
      </c>
      <c r="N190" s="20" t="str">
        <f aca="false">IF(G190="","",IF(Einstellungen!$B$12&gt;0,G190/Einstellungen!$B$12,""))</f>
        <v/>
      </c>
      <c r="O190" s="18"/>
      <c r="P190" s="21" t="str">
        <f aca="false">IF(OR(O190="",F190=""),"",F190/O190-1)</f>
        <v/>
      </c>
      <c r="Q190" s="10"/>
      <c r="R190" s="22" t="str">
        <f aca="false">IF(I190="Verloren",N(R189)+1,IF(I190="Storniert",N(R189),IF(I190="","",0)))</f>
        <v/>
      </c>
    </row>
    <row r="191" customFormat="false" ht="15" hidden="false" customHeight="false" outlineLevel="0" collapsed="false">
      <c r="A191" s="17"/>
      <c r="B191" s="10"/>
      <c r="C191" s="10"/>
      <c r="D191" s="10"/>
      <c r="E191" s="10"/>
      <c r="F191" s="18"/>
      <c r="G191" s="8"/>
      <c r="H191" s="10"/>
      <c r="I191" s="10"/>
      <c r="J191" s="19" t="str">
        <f aca="false">IF(OR(I191="",G191=""),"",IF(I191="Verloren",0,IF(I191="Storniert",G191,IF(H191="Vom Einsatz",ROUND(G191*(1-Einstellungen!$B$6)*F191,2),IF(H191="Vom Gewinn",ROUND(G191+(G191*F191-G191)*(1-Einstellungen!$B$6),2),ROUND(G191*F191,2))))))</f>
        <v/>
      </c>
      <c r="K191" s="8"/>
      <c r="L191" s="19" t="str">
        <f aca="false">IF(J191="","",IF(K191&lt;&gt;"",K191,J191)-G191)</f>
        <v/>
      </c>
      <c r="M191" s="19" t="str">
        <f aca="false">IF(L191="","",Einstellungen!$B$4+SUM($L$6:L191))</f>
        <v/>
      </c>
      <c r="N191" s="20" t="str">
        <f aca="false">IF(G191="","",IF(Einstellungen!$B$12&gt;0,G191/Einstellungen!$B$12,""))</f>
        <v/>
      </c>
      <c r="O191" s="18"/>
      <c r="P191" s="21" t="str">
        <f aca="false">IF(OR(O191="",F191=""),"",F191/O191-1)</f>
        <v/>
      </c>
      <c r="Q191" s="10"/>
      <c r="R191" s="22" t="str">
        <f aca="false">IF(I191="Verloren",N(R190)+1,IF(I191="Storniert",N(R190),IF(I191="","",0)))</f>
        <v/>
      </c>
    </row>
    <row r="192" customFormat="false" ht="15" hidden="false" customHeight="false" outlineLevel="0" collapsed="false">
      <c r="A192" s="17"/>
      <c r="B192" s="10"/>
      <c r="C192" s="10"/>
      <c r="D192" s="10"/>
      <c r="E192" s="10"/>
      <c r="F192" s="18"/>
      <c r="G192" s="8"/>
      <c r="H192" s="10"/>
      <c r="I192" s="10"/>
      <c r="J192" s="19" t="str">
        <f aca="false">IF(OR(I192="",G192=""),"",IF(I192="Verloren",0,IF(I192="Storniert",G192,IF(H192="Vom Einsatz",ROUND(G192*(1-Einstellungen!$B$6)*F192,2),IF(H192="Vom Gewinn",ROUND(G192+(G192*F192-G192)*(1-Einstellungen!$B$6),2),ROUND(G192*F192,2))))))</f>
        <v/>
      </c>
      <c r="K192" s="8"/>
      <c r="L192" s="19" t="str">
        <f aca="false">IF(J192="","",IF(K192&lt;&gt;"",K192,J192)-G192)</f>
        <v/>
      </c>
      <c r="M192" s="19" t="str">
        <f aca="false">IF(L192="","",Einstellungen!$B$4+SUM($L$6:L192))</f>
        <v/>
      </c>
      <c r="N192" s="20" t="str">
        <f aca="false">IF(G192="","",IF(Einstellungen!$B$12&gt;0,G192/Einstellungen!$B$12,""))</f>
        <v/>
      </c>
      <c r="O192" s="18"/>
      <c r="P192" s="21" t="str">
        <f aca="false">IF(OR(O192="",F192=""),"",F192/O192-1)</f>
        <v/>
      </c>
      <c r="Q192" s="10"/>
      <c r="R192" s="22" t="str">
        <f aca="false">IF(I192="Verloren",N(R191)+1,IF(I192="Storniert",N(R191),IF(I192="","",0)))</f>
        <v/>
      </c>
    </row>
    <row r="193" customFormat="false" ht="15" hidden="false" customHeight="false" outlineLevel="0" collapsed="false">
      <c r="A193" s="17"/>
      <c r="B193" s="10"/>
      <c r="C193" s="10"/>
      <c r="D193" s="10"/>
      <c r="E193" s="10"/>
      <c r="F193" s="18"/>
      <c r="G193" s="8"/>
      <c r="H193" s="10"/>
      <c r="I193" s="10"/>
      <c r="J193" s="19" t="str">
        <f aca="false">IF(OR(I193="",G193=""),"",IF(I193="Verloren",0,IF(I193="Storniert",G193,IF(H193="Vom Einsatz",ROUND(G193*(1-Einstellungen!$B$6)*F193,2),IF(H193="Vom Gewinn",ROUND(G193+(G193*F193-G193)*(1-Einstellungen!$B$6),2),ROUND(G193*F193,2))))))</f>
        <v/>
      </c>
      <c r="K193" s="8"/>
      <c r="L193" s="19" t="str">
        <f aca="false">IF(J193="","",IF(K193&lt;&gt;"",K193,J193)-G193)</f>
        <v/>
      </c>
      <c r="M193" s="19" t="str">
        <f aca="false">IF(L193="","",Einstellungen!$B$4+SUM($L$6:L193))</f>
        <v/>
      </c>
      <c r="N193" s="20" t="str">
        <f aca="false">IF(G193="","",IF(Einstellungen!$B$12&gt;0,G193/Einstellungen!$B$12,""))</f>
        <v/>
      </c>
      <c r="O193" s="18"/>
      <c r="P193" s="21" t="str">
        <f aca="false">IF(OR(O193="",F193=""),"",F193/O193-1)</f>
        <v/>
      </c>
      <c r="Q193" s="10"/>
      <c r="R193" s="22" t="str">
        <f aca="false">IF(I193="Verloren",N(R192)+1,IF(I193="Storniert",N(R192),IF(I193="","",0)))</f>
        <v/>
      </c>
    </row>
    <row r="194" customFormat="false" ht="15" hidden="false" customHeight="false" outlineLevel="0" collapsed="false">
      <c r="A194" s="17"/>
      <c r="B194" s="10"/>
      <c r="C194" s="10"/>
      <c r="D194" s="10"/>
      <c r="E194" s="10"/>
      <c r="F194" s="18"/>
      <c r="G194" s="8"/>
      <c r="H194" s="10"/>
      <c r="I194" s="10"/>
      <c r="J194" s="19" t="str">
        <f aca="false">IF(OR(I194="",G194=""),"",IF(I194="Verloren",0,IF(I194="Storniert",G194,IF(H194="Vom Einsatz",ROUND(G194*(1-Einstellungen!$B$6)*F194,2),IF(H194="Vom Gewinn",ROUND(G194+(G194*F194-G194)*(1-Einstellungen!$B$6),2),ROUND(G194*F194,2))))))</f>
        <v/>
      </c>
      <c r="K194" s="8"/>
      <c r="L194" s="19" t="str">
        <f aca="false">IF(J194="","",IF(K194&lt;&gt;"",K194,J194)-G194)</f>
        <v/>
      </c>
      <c r="M194" s="19" t="str">
        <f aca="false">IF(L194="","",Einstellungen!$B$4+SUM($L$6:L194))</f>
        <v/>
      </c>
      <c r="N194" s="20" t="str">
        <f aca="false">IF(G194="","",IF(Einstellungen!$B$12&gt;0,G194/Einstellungen!$B$12,""))</f>
        <v/>
      </c>
      <c r="O194" s="18"/>
      <c r="P194" s="21" t="str">
        <f aca="false">IF(OR(O194="",F194=""),"",F194/O194-1)</f>
        <v/>
      </c>
      <c r="Q194" s="10"/>
      <c r="R194" s="22" t="str">
        <f aca="false">IF(I194="Verloren",N(R193)+1,IF(I194="Storniert",N(R193),IF(I194="","",0)))</f>
        <v/>
      </c>
    </row>
    <row r="195" customFormat="false" ht="15" hidden="false" customHeight="false" outlineLevel="0" collapsed="false">
      <c r="A195" s="17"/>
      <c r="B195" s="10"/>
      <c r="C195" s="10"/>
      <c r="D195" s="10"/>
      <c r="E195" s="10"/>
      <c r="F195" s="18"/>
      <c r="G195" s="8"/>
      <c r="H195" s="10"/>
      <c r="I195" s="10"/>
      <c r="J195" s="19" t="str">
        <f aca="false">IF(OR(I195="",G195=""),"",IF(I195="Verloren",0,IF(I195="Storniert",G195,IF(H195="Vom Einsatz",ROUND(G195*(1-Einstellungen!$B$6)*F195,2),IF(H195="Vom Gewinn",ROUND(G195+(G195*F195-G195)*(1-Einstellungen!$B$6),2),ROUND(G195*F195,2))))))</f>
        <v/>
      </c>
      <c r="K195" s="8"/>
      <c r="L195" s="19" t="str">
        <f aca="false">IF(J195="","",IF(K195&lt;&gt;"",K195,J195)-G195)</f>
        <v/>
      </c>
      <c r="M195" s="19" t="str">
        <f aca="false">IF(L195="","",Einstellungen!$B$4+SUM($L$6:L195))</f>
        <v/>
      </c>
      <c r="N195" s="20" t="str">
        <f aca="false">IF(G195="","",IF(Einstellungen!$B$12&gt;0,G195/Einstellungen!$B$12,""))</f>
        <v/>
      </c>
      <c r="O195" s="18"/>
      <c r="P195" s="21" t="str">
        <f aca="false">IF(OR(O195="",F195=""),"",F195/O195-1)</f>
        <v/>
      </c>
      <c r="Q195" s="10"/>
      <c r="R195" s="22" t="str">
        <f aca="false">IF(I195="Verloren",N(R194)+1,IF(I195="Storniert",N(R194),IF(I195="","",0)))</f>
        <v/>
      </c>
    </row>
    <row r="196" customFormat="false" ht="15" hidden="false" customHeight="false" outlineLevel="0" collapsed="false">
      <c r="A196" s="17"/>
      <c r="B196" s="10"/>
      <c r="C196" s="10"/>
      <c r="D196" s="10"/>
      <c r="E196" s="10"/>
      <c r="F196" s="18"/>
      <c r="G196" s="8"/>
      <c r="H196" s="10"/>
      <c r="I196" s="10"/>
      <c r="J196" s="19" t="str">
        <f aca="false">IF(OR(I196="",G196=""),"",IF(I196="Verloren",0,IF(I196="Storniert",G196,IF(H196="Vom Einsatz",ROUND(G196*(1-Einstellungen!$B$6)*F196,2),IF(H196="Vom Gewinn",ROUND(G196+(G196*F196-G196)*(1-Einstellungen!$B$6),2),ROUND(G196*F196,2))))))</f>
        <v/>
      </c>
      <c r="K196" s="8"/>
      <c r="L196" s="19" t="str">
        <f aca="false">IF(J196="","",IF(K196&lt;&gt;"",K196,J196)-G196)</f>
        <v/>
      </c>
      <c r="M196" s="19" t="str">
        <f aca="false">IF(L196="","",Einstellungen!$B$4+SUM($L$6:L196))</f>
        <v/>
      </c>
      <c r="N196" s="20" t="str">
        <f aca="false">IF(G196="","",IF(Einstellungen!$B$12&gt;0,G196/Einstellungen!$B$12,""))</f>
        <v/>
      </c>
      <c r="O196" s="18"/>
      <c r="P196" s="21" t="str">
        <f aca="false">IF(OR(O196="",F196=""),"",F196/O196-1)</f>
        <v/>
      </c>
      <c r="Q196" s="10"/>
      <c r="R196" s="22" t="str">
        <f aca="false">IF(I196="Verloren",N(R195)+1,IF(I196="Storniert",N(R195),IF(I196="","",0)))</f>
        <v/>
      </c>
    </row>
    <row r="197" customFormat="false" ht="15" hidden="false" customHeight="false" outlineLevel="0" collapsed="false">
      <c r="A197" s="17"/>
      <c r="B197" s="10"/>
      <c r="C197" s="10"/>
      <c r="D197" s="10"/>
      <c r="E197" s="10"/>
      <c r="F197" s="18"/>
      <c r="G197" s="8"/>
      <c r="H197" s="10"/>
      <c r="I197" s="10"/>
      <c r="J197" s="19" t="str">
        <f aca="false">IF(OR(I197="",G197=""),"",IF(I197="Verloren",0,IF(I197="Storniert",G197,IF(H197="Vom Einsatz",ROUND(G197*(1-Einstellungen!$B$6)*F197,2),IF(H197="Vom Gewinn",ROUND(G197+(G197*F197-G197)*(1-Einstellungen!$B$6),2),ROUND(G197*F197,2))))))</f>
        <v/>
      </c>
      <c r="K197" s="8"/>
      <c r="L197" s="19" t="str">
        <f aca="false">IF(J197="","",IF(K197&lt;&gt;"",K197,J197)-G197)</f>
        <v/>
      </c>
      <c r="M197" s="19" t="str">
        <f aca="false">IF(L197="","",Einstellungen!$B$4+SUM($L$6:L197))</f>
        <v/>
      </c>
      <c r="N197" s="20" t="str">
        <f aca="false">IF(G197="","",IF(Einstellungen!$B$12&gt;0,G197/Einstellungen!$B$12,""))</f>
        <v/>
      </c>
      <c r="O197" s="18"/>
      <c r="P197" s="21" t="str">
        <f aca="false">IF(OR(O197="",F197=""),"",F197/O197-1)</f>
        <v/>
      </c>
      <c r="Q197" s="10"/>
      <c r="R197" s="22" t="str">
        <f aca="false">IF(I197="Verloren",N(R196)+1,IF(I197="Storniert",N(R196),IF(I197="","",0)))</f>
        <v/>
      </c>
    </row>
    <row r="198" customFormat="false" ht="15" hidden="false" customHeight="false" outlineLevel="0" collapsed="false">
      <c r="A198" s="17"/>
      <c r="B198" s="10"/>
      <c r="C198" s="10"/>
      <c r="D198" s="10"/>
      <c r="E198" s="10"/>
      <c r="F198" s="18"/>
      <c r="G198" s="8"/>
      <c r="H198" s="10"/>
      <c r="I198" s="10"/>
      <c r="J198" s="19" t="str">
        <f aca="false">IF(OR(I198="",G198=""),"",IF(I198="Verloren",0,IF(I198="Storniert",G198,IF(H198="Vom Einsatz",ROUND(G198*(1-Einstellungen!$B$6)*F198,2),IF(H198="Vom Gewinn",ROUND(G198+(G198*F198-G198)*(1-Einstellungen!$B$6),2),ROUND(G198*F198,2))))))</f>
        <v/>
      </c>
      <c r="K198" s="8"/>
      <c r="L198" s="19" t="str">
        <f aca="false">IF(J198="","",IF(K198&lt;&gt;"",K198,J198)-G198)</f>
        <v/>
      </c>
      <c r="M198" s="19" t="str">
        <f aca="false">IF(L198="","",Einstellungen!$B$4+SUM($L$6:L198))</f>
        <v/>
      </c>
      <c r="N198" s="20" t="str">
        <f aca="false">IF(G198="","",IF(Einstellungen!$B$12&gt;0,G198/Einstellungen!$B$12,""))</f>
        <v/>
      </c>
      <c r="O198" s="18"/>
      <c r="P198" s="21" t="str">
        <f aca="false">IF(OR(O198="",F198=""),"",F198/O198-1)</f>
        <v/>
      </c>
      <c r="Q198" s="10"/>
      <c r="R198" s="22" t="str">
        <f aca="false">IF(I198="Verloren",N(R197)+1,IF(I198="Storniert",N(R197),IF(I198="","",0)))</f>
        <v/>
      </c>
    </row>
    <row r="199" customFormat="false" ht="15" hidden="false" customHeight="false" outlineLevel="0" collapsed="false">
      <c r="A199" s="17"/>
      <c r="B199" s="10"/>
      <c r="C199" s="10"/>
      <c r="D199" s="10"/>
      <c r="E199" s="10"/>
      <c r="F199" s="18"/>
      <c r="G199" s="8"/>
      <c r="H199" s="10"/>
      <c r="I199" s="10"/>
      <c r="J199" s="19" t="str">
        <f aca="false">IF(OR(I199="",G199=""),"",IF(I199="Verloren",0,IF(I199="Storniert",G199,IF(H199="Vom Einsatz",ROUND(G199*(1-Einstellungen!$B$6)*F199,2),IF(H199="Vom Gewinn",ROUND(G199+(G199*F199-G199)*(1-Einstellungen!$B$6),2),ROUND(G199*F199,2))))))</f>
        <v/>
      </c>
      <c r="K199" s="8"/>
      <c r="L199" s="19" t="str">
        <f aca="false">IF(J199="","",IF(K199&lt;&gt;"",K199,J199)-G199)</f>
        <v/>
      </c>
      <c r="M199" s="19" t="str">
        <f aca="false">IF(L199="","",Einstellungen!$B$4+SUM($L$6:L199))</f>
        <v/>
      </c>
      <c r="N199" s="20" t="str">
        <f aca="false">IF(G199="","",IF(Einstellungen!$B$12&gt;0,G199/Einstellungen!$B$12,""))</f>
        <v/>
      </c>
      <c r="O199" s="18"/>
      <c r="P199" s="21" t="str">
        <f aca="false">IF(OR(O199="",F199=""),"",F199/O199-1)</f>
        <v/>
      </c>
      <c r="Q199" s="10"/>
      <c r="R199" s="22" t="str">
        <f aca="false">IF(I199="Verloren",N(R198)+1,IF(I199="Storniert",N(R198),IF(I199="","",0)))</f>
        <v/>
      </c>
    </row>
    <row r="200" customFormat="false" ht="15" hidden="false" customHeight="false" outlineLevel="0" collapsed="false">
      <c r="A200" s="17"/>
      <c r="B200" s="10"/>
      <c r="C200" s="10"/>
      <c r="D200" s="10"/>
      <c r="E200" s="10"/>
      <c r="F200" s="18"/>
      <c r="G200" s="8"/>
      <c r="H200" s="10"/>
      <c r="I200" s="10"/>
      <c r="J200" s="19" t="str">
        <f aca="false">IF(OR(I200="",G200=""),"",IF(I200="Verloren",0,IF(I200="Storniert",G200,IF(H200="Vom Einsatz",ROUND(G200*(1-Einstellungen!$B$6)*F200,2),IF(H200="Vom Gewinn",ROUND(G200+(G200*F200-G200)*(1-Einstellungen!$B$6),2),ROUND(G200*F200,2))))))</f>
        <v/>
      </c>
      <c r="K200" s="8"/>
      <c r="L200" s="19" t="str">
        <f aca="false">IF(J200="","",IF(K200&lt;&gt;"",K200,J200)-G200)</f>
        <v/>
      </c>
      <c r="M200" s="19" t="str">
        <f aca="false">IF(L200="","",Einstellungen!$B$4+SUM($L$6:L200))</f>
        <v/>
      </c>
      <c r="N200" s="20" t="str">
        <f aca="false">IF(G200="","",IF(Einstellungen!$B$12&gt;0,G200/Einstellungen!$B$12,""))</f>
        <v/>
      </c>
      <c r="O200" s="18"/>
      <c r="P200" s="21" t="str">
        <f aca="false">IF(OR(O200="",F200=""),"",F200/O200-1)</f>
        <v/>
      </c>
      <c r="Q200" s="10"/>
      <c r="R200" s="22" t="str">
        <f aca="false">IF(I200="Verloren",N(R199)+1,IF(I200="Storniert",N(R199),IF(I200="","",0)))</f>
        <v/>
      </c>
    </row>
    <row r="201" customFormat="false" ht="15" hidden="false" customHeight="false" outlineLevel="0" collapsed="false">
      <c r="A201" s="17"/>
      <c r="B201" s="10"/>
      <c r="C201" s="10"/>
      <c r="D201" s="10"/>
      <c r="E201" s="10"/>
      <c r="F201" s="18"/>
      <c r="G201" s="8"/>
      <c r="H201" s="10"/>
      <c r="I201" s="10"/>
      <c r="J201" s="19" t="str">
        <f aca="false">IF(OR(I201="",G201=""),"",IF(I201="Verloren",0,IF(I201="Storniert",G201,IF(H201="Vom Einsatz",ROUND(G201*(1-Einstellungen!$B$6)*F201,2),IF(H201="Vom Gewinn",ROUND(G201+(G201*F201-G201)*(1-Einstellungen!$B$6),2),ROUND(G201*F201,2))))))</f>
        <v/>
      </c>
      <c r="K201" s="8"/>
      <c r="L201" s="19" t="str">
        <f aca="false">IF(J201="","",IF(K201&lt;&gt;"",K201,J201)-G201)</f>
        <v/>
      </c>
      <c r="M201" s="19" t="str">
        <f aca="false">IF(L201="","",Einstellungen!$B$4+SUM($L$6:L201))</f>
        <v/>
      </c>
      <c r="N201" s="20" t="str">
        <f aca="false">IF(G201="","",IF(Einstellungen!$B$12&gt;0,G201/Einstellungen!$B$12,""))</f>
        <v/>
      </c>
      <c r="O201" s="18"/>
      <c r="P201" s="21" t="str">
        <f aca="false">IF(OR(O201="",F201=""),"",F201/O201-1)</f>
        <v/>
      </c>
      <c r="Q201" s="10"/>
      <c r="R201" s="22" t="str">
        <f aca="false">IF(I201="Verloren",N(R200)+1,IF(I201="Storniert",N(R200),IF(I201="","",0)))</f>
        <v/>
      </c>
    </row>
    <row r="202" customFormat="false" ht="15" hidden="false" customHeight="false" outlineLevel="0" collapsed="false">
      <c r="A202" s="17"/>
      <c r="B202" s="10"/>
      <c r="C202" s="10"/>
      <c r="D202" s="10"/>
      <c r="E202" s="10"/>
      <c r="F202" s="18"/>
      <c r="G202" s="8"/>
      <c r="H202" s="10"/>
      <c r="I202" s="10"/>
      <c r="J202" s="19" t="str">
        <f aca="false">IF(OR(I202="",G202=""),"",IF(I202="Verloren",0,IF(I202="Storniert",G202,IF(H202="Vom Einsatz",ROUND(G202*(1-Einstellungen!$B$6)*F202,2),IF(H202="Vom Gewinn",ROUND(G202+(G202*F202-G202)*(1-Einstellungen!$B$6),2),ROUND(G202*F202,2))))))</f>
        <v/>
      </c>
      <c r="K202" s="8"/>
      <c r="L202" s="19" t="str">
        <f aca="false">IF(J202="","",IF(K202&lt;&gt;"",K202,J202)-G202)</f>
        <v/>
      </c>
      <c r="M202" s="19" t="str">
        <f aca="false">IF(L202="","",Einstellungen!$B$4+SUM($L$6:L202))</f>
        <v/>
      </c>
      <c r="N202" s="20" t="str">
        <f aca="false">IF(G202="","",IF(Einstellungen!$B$12&gt;0,G202/Einstellungen!$B$12,""))</f>
        <v/>
      </c>
      <c r="O202" s="18"/>
      <c r="P202" s="21" t="str">
        <f aca="false">IF(OR(O202="",F202=""),"",F202/O202-1)</f>
        <v/>
      </c>
      <c r="Q202" s="10"/>
      <c r="R202" s="22" t="str">
        <f aca="false">IF(I202="Verloren",N(R201)+1,IF(I202="Storniert",N(R201),IF(I202="","",0)))</f>
        <v/>
      </c>
    </row>
    <row r="203" customFormat="false" ht="15" hidden="false" customHeight="false" outlineLevel="0" collapsed="false">
      <c r="A203" s="17"/>
      <c r="B203" s="10"/>
      <c r="C203" s="10"/>
      <c r="D203" s="10"/>
      <c r="E203" s="10"/>
      <c r="F203" s="18"/>
      <c r="G203" s="8"/>
      <c r="H203" s="10"/>
      <c r="I203" s="10"/>
      <c r="J203" s="19" t="str">
        <f aca="false">IF(OR(I203="",G203=""),"",IF(I203="Verloren",0,IF(I203="Storniert",G203,IF(H203="Vom Einsatz",ROUND(G203*(1-Einstellungen!$B$6)*F203,2),IF(H203="Vom Gewinn",ROUND(G203+(G203*F203-G203)*(1-Einstellungen!$B$6),2),ROUND(G203*F203,2))))))</f>
        <v/>
      </c>
      <c r="K203" s="8"/>
      <c r="L203" s="19" t="str">
        <f aca="false">IF(J203="","",IF(K203&lt;&gt;"",K203,J203)-G203)</f>
        <v/>
      </c>
      <c r="M203" s="19" t="str">
        <f aca="false">IF(L203="","",Einstellungen!$B$4+SUM($L$6:L203))</f>
        <v/>
      </c>
      <c r="N203" s="20" t="str">
        <f aca="false">IF(G203="","",IF(Einstellungen!$B$12&gt;0,G203/Einstellungen!$B$12,""))</f>
        <v/>
      </c>
      <c r="O203" s="18"/>
      <c r="P203" s="21" t="str">
        <f aca="false">IF(OR(O203="",F203=""),"",F203/O203-1)</f>
        <v/>
      </c>
      <c r="Q203" s="10"/>
      <c r="R203" s="22" t="str">
        <f aca="false">IF(I203="Verloren",N(R202)+1,IF(I203="Storniert",N(R202),IF(I203="","",0)))</f>
        <v/>
      </c>
    </row>
    <row r="204" customFormat="false" ht="15" hidden="false" customHeight="false" outlineLevel="0" collapsed="false">
      <c r="A204" s="17"/>
      <c r="B204" s="10"/>
      <c r="C204" s="10"/>
      <c r="D204" s="10"/>
      <c r="E204" s="10"/>
      <c r="F204" s="18"/>
      <c r="G204" s="8"/>
      <c r="H204" s="10"/>
      <c r="I204" s="10"/>
      <c r="J204" s="19" t="str">
        <f aca="false">IF(OR(I204="",G204=""),"",IF(I204="Verloren",0,IF(I204="Storniert",G204,IF(H204="Vom Einsatz",ROUND(G204*(1-Einstellungen!$B$6)*F204,2),IF(H204="Vom Gewinn",ROUND(G204+(G204*F204-G204)*(1-Einstellungen!$B$6),2),ROUND(G204*F204,2))))))</f>
        <v/>
      </c>
      <c r="K204" s="8"/>
      <c r="L204" s="19" t="str">
        <f aca="false">IF(J204="","",IF(K204&lt;&gt;"",K204,J204)-G204)</f>
        <v/>
      </c>
      <c r="M204" s="19" t="str">
        <f aca="false">IF(L204="","",Einstellungen!$B$4+SUM($L$6:L204))</f>
        <v/>
      </c>
      <c r="N204" s="20" t="str">
        <f aca="false">IF(G204="","",IF(Einstellungen!$B$12&gt;0,G204/Einstellungen!$B$12,""))</f>
        <v/>
      </c>
      <c r="O204" s="18"/>
      <c r="P204" s="21" t="str">
        <f aca="false">IF(OR(O204="",F204=""),"",F204/O204-1)</f>
        <v/>
      </c>
      <c r="Q204" s="10"/>
      <c r="R204" s="22" t="str">
        <f aca="false">IF(I204="Verloren",N(R203)+1,IF(I204="Storniert",N(R203),IF(I204="","",0)))</f>
        <v/>
      </c>
    </row>
    <row r="205" customFormat="false" ht="15" hidden="false" customHeight="false" outlineLevel="0" collapsed="false">
      <c r="A205" s="17"/>
      <c r="B205" s="10"/>
      <c r="C205" s="10"/>
      <c r="D205" s="10"/>
      <c r="E205" s="10"/>
      <c r="F205" s="18"/>
      <c r="G205" s="8"/>
      <c r="H205" s="10"/>
      <c r="I205" s="10"/>
      <c r="J205" s="19" t="str">
        <f aca="false">IF(OR(I205="",G205=""),"",IF(I205="Verloren",0,IF(I205="Storniert",G205,IF(H205="Vom Einsatz",ROUND(G205*(1-Einstellungen!$B$6)*F205,2),IF(H205="Vom Gewinn",ROUND(G205+(G205*F205-G205)*(1-Einstellungen!$B$6),2),ROUND(G205*F205,2))))))</f>
        <v/>
      </c>
      <c r="K205" s="8"/>
      <c r="L205" s="19" t="str">
        <f aca="false">IF(J205="","",IF(K205&lt;&gt;"",K205,J205)-G205)</f>
        <v/>
      </c>
      <c r="M205" s="19" t="str">
        <f aca="false">IF(L205="","",Einstellungen!$B$4+SUM($L$6:L205))</f>
        <v/>
      </c>
      <c r="N205" s="20" t="str">
        <f aca="false">IF(G205="","",IF(Einstellungen!$B$12&gt;0,G205/Einstellungen!$B$12,""))</f>
        <v/>
      </c>
      <c r="O205" s="18"/>
      <c r="P205" s="21" t="str">
        <f aca="false">IF(OR(O205="",F205=""),"",F205/O205-1)</f>
        <v/>
      </c>
      <c r="Q205" s="10"/>
      <c r="R205" s="22" t="str">
        <f aca="false">IF(I205="Verloren",N(R204)+1,IF(I205="Storniert",N(R204),IF(I205="","",0)))</f>
        <v/>
      </c>
    </row>
    <row r="206" customFormat="false" ht="15" hidden="false" customHeight="false" outlineLevel="0" collapsed="false">
      <c r="A206" s="17"/>
      <c r="B206" s="10"/>
      <c r="C206" s="10"/>
      <c r="D206" s="10"/>
      <c r="E206" s="10"/>
      <c r="F206" s="18"/>
      <c r="G206" s="8"/>
      <c r="H206" s="10"/>
      <c r="I206" s="10"/>
      <c r="J206" s="19" t="str">
        <f aca="false">IF(OR(I206="",G206=""),"",IF(I206="Verloren",0,IF(I206="Storniert",G206,IF(H206="Vom Einsatz",ROUND(G206*(1-Einstellungen!$B$6)*F206,2),IF(H206="Vom Gewinn",ROUND(G206+(G206*F206-G206)*(1-Einstellungen!$B$6),2),ROUND(G206*F206,2))))))</f>
        <v/>
      </c>
      <c r="K206" s="8"/>
      <c r="L206" s="19" t="str">
        <f aca="false">IF(J206="","",IF(K206&lt;&gt;"",K206,J206)-G206)</f>
        <v/>
      </c>
      <c r="M206" s="19" t="str">
        <f aca="false">IF(L206="","",Einstellungen!$B$4+SUM($L$6:L206))</f>
        <v/>
      </c>
      <c r="N206" s="20" t="str">
        <f aca="false">IF(G206="","",IF(Einstellungen!$B$12&gt;0,G206/Einstellungen!$B$12,""))</f>
        <v/>
      </c>
      <c r="O206" s="18"/>
      <c r="P206" s="21" t="str">
        <f aca="false">IF(OR(O206="",F206=""),"",F206/O206-1)</f>
        <v/>
      </c>
      <c r="Q206" s="10"/>
      <c r="R206" s="22" t="str">
        <f aca="false">IF(I206="Verloren",N(R205)+1,IF(I206="Storniert",N(R205),IF(I206="","",0)))</f>
        <v/>
      </c>
    </row>
    <row r="207" customFormat="false" ht="15" hidden="false" customHeight="false" outlineLevel="0" collapsed="false">
      <c r="A207" s="17"/>
      <c r="B207" s="10"/>
      <c r="C207" s="10"/>
      <c r="D207" s="10"/>
      <c r="E207" s="10"/>
      <c r="F207" s="18"/>
      <c r="G207" s="8"/>
      <c r="H207" s="10"/>
      <c r="I207" s="10"/>
      <c r="J207" s="19" t="str">
        <f aca="false">IF(OR(I207="",G207=""),"",IF(I207="Verloren",0,IF(I207="Storniert",G207,IF(H207="Vom Einsatz",ROUND(G207*(1-Einstellungen!$B$6)*F207,2),IF(H207="Vom Gewinn",ROUND(G207+(G207*F207-G207)*(1-Einstellungen!$B$6),2),ROUND(G207*F207,2))))))</f>
        <v/>
      </c>
      <c r="K207" s="8"/>
      <c r="L207" s="19" t="str">
        <f aca="false">IF(J207="","",IF(K207&lt;&gt;"",K207,J207)-G207)</f>
        <v/>
      </c>
      <c r="M207" s="19" t="str">
        <f aca="false">IF(L207="","",Einstellungen!$B$4+SUM($L$6:L207))</f>
        <v/>
      </c>
      <c r="N207" s="20" t="str">
        <f aca="false">IF(G207="","",IF(Einstellungen!$B$12&gt;0,G207/Einstellungen!$B$12,""))</f>
        <v/>
      </c>
      <c r="O207" s="18"/>
      <c r="P207" s="21" t="str">
        <f aca="false">IF(OR(O207="",F207=""),"",F207/O207-1)</f>
        <v/>
      </c>
      <c r="Q207" s="10"/>
      <c r="R207" s="22" t="str">
        <f aca="false">IF(I207="Verloren",N(R206)+1,IF(I207="Storniert",N(R206),IF(I207="","",0)))</f>
        <v/>
      </c>
    </row>
    <row r="208" customFormat="false" ht="15" hidden="false" customHeight="false" outlineLevel="0" collapsed="false">
      <c r="A208" s="17"/>
      <c r="B208" s="10"/>
      <c r="C208" s="10"/>
      <c r="D208" s="10"/>
      <c r="E208" s="10"/>
      <c r="F208" s="18"/>
      <c r="G208" s="8"/>
      <c r="H208" s="10"/>
      <c r="I208" s="10"/>
      <c r="J208" s="19" t="str">
        <f aca="false">IF(OR(I208="",G208=""),"",IF(I208="Verloren",0,IF(I208="Storniert",G208,IF(H208="Vom Einsatz",ROUND(G208*(1-Einstellungen!$B$6)*F208,2),IF(H208="Vom Gewinn",ROUND(G208+(G208*F208-G208)*(1-Einstellungen!$B$6),2),ROUND(G208*F208,2))))))</f>
        <v/>
      </c>
      <c r="K208" s="8"/>
      <c r="L208" s="19" t="str">
        <f aca="false">IF(J208="","",IF(K208&lt;&gt;"",K208,J208)-G208)</f>
        <v/>
      </c>
      <c r="M208" s="19" t="str">
        <f aca="false">IF(L208="","",Einstellungen!$B$4+SUM($L$6:L208))</f>
        <v/>
      </c>
      <c r="N208" s="20" t="str">
        <f aca="false">IF(G208="","",IF(Einstellungen!$B$12&gt;0,G208/Einstellungen!$B$12,""))</f>
        <v/>
      </c>
      <c r="O208" s="18"/>
      <c r="P208" s="21" t="str">
        <f aca="false">IF(OR(O208="",F208=""),"",F208/O208-1)</f>
        <v/>
      </c>
      <c r="Q208" s="10"/>
      <c r="R208" s="22" t="str">
        <f aca="false">IF(I208="Verloren",N(R207)+1,IF(I208="Storniert",N(R207),IF(I208="","",0)))</f>
        <v/>
      </c>
    </row>
    <row r="209" customFormat="false" ht="15" hidden="false" customHeight="false" outlineLevel="0" collapsed="false">
      <c r="A209" s="17"/>
      <c r="B209" s="10"/>
      <c r="C209" s="10"/>
      <c r="D209" s="10"/>
      <c r="E209" s="10"/>
      <c r="F209" s="18"/>
      <c r="G209" s="8"/>
      <c r="H209" s="10"/>
      <c r="I209" s="10"/>
      <c r="J209" s="19" t="str">
        <f aca="false">IF(OR(I209="",G209=""),"",IF(I209="Verloren",0,IF(I209="Storniert",G209,IF(H209="Vom Einsatz",ROUND(G209*(1-Einstellungen!$B$6)*F209,2),IF(H209="Vom Gewinn",ROUND(G209+(G209*F209-G209)*(1-Einstellungen!$B$6),2),ROUND(G209*F209,2))))))</f>
        <v/>
      </c>
      <c r="K209" s="8"/>
      <c r="L209" s="19" t="str">
        <f aca="false">IF(J209="","",IF(K209&lt;&gt;"",K209,J209)-G209)</f>
        <v/>
      </c>
      <c r="M209" s="19" t="str">
        <f aca="false">IF(L209="","",Einstellungen!$B$4+SUM($L$6:L209))</f>
        <v/>
      </c>
      <c r="N209" s="20" t="str">
        <f aca="false">IF(G209="","",IF(Einstellungen!$B$12&gt;0,G209/Einstellungen!$B$12,""))</f>
        <v/>
      </c>
      <c r="O209" s="18"/>
      <c r="P209" s="21" t="str">
        <f aca="false">IF(OR(O209="",F209=""),"",F209/O209-1)</f>
        <v/>
      </c>
      <c r="Q209" s="10"/>
      <c r="R209" s="22" t="str">
        <f aca="false">IF(I209="Verloren",N(R208)+1,IF(I209="Storniert",N(R208),IF(I209="","",0)))</f>
        <v/>
      </c>
    </row>
    <row r="210" customFormat="false" ht="15" hidden="false" customHeight="false" outlineLevel="0" collapsed="false">
      <c r="A210" s="17"/>
      <c r="B210" s="10"/>
      <c r="C210" s="10"/>
      <c r="D210" s="10"/>
      <c r="E210" s="10"/>
      <c r="F210" s="18"/>
      <c r="G210" s="8"/>
      <c r="H210" s="10"/>
      <c r="I210" s="10"/>
      <c r="J210" s="19" t="str">
        <f aca="false">IF(OR(I210="",G210=""),"",IF(I210="Verloren",0,IF(I210="Storniert",G210,IF(H210="Vom Einsatz",ROUND(G210*(1-Einstellungen!$B$6)*F210,2),IF(H210="Vom Gewinn",ROUND(G210+(G210*F210-G210)*(1-Einstellungen!$B$6),2),ROUND(G210*F210,2))))))</f>
        <v/>
      </c>
      <c r="K210" s="8"/>
      <c r="L210" s="19" t="str">
        <f aca="false">IF(J210="","",IF(K210&lt;&gt;"",K210,J210)-G210)</f>
        <v/>
      </c>
      <c r="M210" s="19" t="str">
        <f aca="false">IF(L210="","",Einstellungen!$B$4+SUM($L$6:L210))</f>
        <v/>
      </c>
      <c r="N210" s="20" t="str">
        <f aca="false">IF(G210="","",IF(Einstellungen!$B$12&gt;0,G210/Einstellungen!$B$12,""))</f>
        <v/>
      </c>
      <c r="O210" s="18"/>
      <c r="P210" s="21" t="str">
        <f aca="false">IF(OR(O210="",F210=""),"",F210/O210-1)</f>
        <v/>
      </c>
      <c r="Q210" s="10"/>
      <c r="R210" s="22" t="str">
        <f aca="false">IF(I210="Verloren",N(R209)+1,IF(I210="Storniert",N(R209),IF(I210="","",0)))</f>
        <v/>
      </c>
    </row>
    <row r="211" customFormat="false" ht="15" hidden="false" customHeight="false" outlineLevel="0" collapsed="false">
      <c r="A211" s="17"/>
      <c r="B211" s="10"/>
      <c r="C211" s="10"/>
      <c r="D211" s="10"/>
      <c r="E211" s="10"/>
      <c r="F211" s="18"/>
      <c r="G211" s="8"/>
      <c r="H211" s="10"/>
      <c r="I211" s="10"/>
      <c r="J211" s="19" t="str">
        <f aca="false">IF(OR(I211="",G211=""),"",IF(I211="Verloren",0,IF(I211="Storniert",G211,IF(H211="Vom Einsatz",ROUND(G211*(1-Einstellungen!$B$6)*F211,2),IF(H211="Vom Gewinn",ROUND(G211+(G211*F211-G211)*(1-Einstellungen!$B$6),2),ROUND(G211*F211,2))))))</f>
        <v/>
      </c>
      <c r="K211" s="8"/>
      <c r="L211" s="19" t="str">
        <f aca="false">IF(J211="","",IF(K211&lt;&gt;"",K211,J211)-G211)</f>
        <v/>
      </c>
      <c r="M211" s="19" t="str">
        <f aca="false">IF(L211="","",Einstellungen!$B$4+SUM($L$6:L211))</f>
        <v/>
      </c>
      <c r="N211" s="20" t="str">
        <f aca="false">IF(G211="","",IF(Einstellungen!$B$12&gt;0,G211/Einstellungen!$B$12,""))</f>
        <v/>
      </c>
      <c r="O211" s="18"/>
      <c r="P211" s="21" t="str">
        <f aca="false">IF(OR(O211="",F211=""),"",F211/O211-1)</f>
        <v/>
      </c>
      <c r="Q211" s="10"/>
      <c r="R211" s="22" t="str">
        <f aca="false">IF(I211="Verloren",N(R210)+1,IF(I211="Storniert",N(R210),IF(I211="","",0)))</f>
        <v/>
      </c>
    </row>
    <row r="212" customFormat="false" ht="15" hidden="false" customHeight="false" outlineLevel="0" collapsed="false">
      <c r="A212" s="17"/>
      <c r="B212" s="10"/>
      <c r="C212" s="10"/>
      <c r="D212" s="10"/>
      <c r="E212" s="10"/>
      <c r="F212" s="18"/>
      <c r="G212" s="8"/>
      <c r="H212" s="10"/>
      <c r="I212" s="10"/>
      <c r="J212" s="19" t="str">
        <f aca="false">IF(OR(I212="",G212=""),"",IF(I212="Verloren",0,IF(I212="Storniert",G212,IF(H212="Vom Einsatz",ROUND(G212*(1-Einstellungen!$B$6)*F212,2),IF(H212="Vom Gewinn",ROUND(G212+(G212*F212-G212)*(1-Einstellungen!$B$6),2),ROUND(G212*F212,2))))))</f>
        <v/>
      </c>
      <c r="K212" s="8"/>
      <c r="L212" s="19" t="str">
        <f aca="false">IF(J212="","",IF(K212&lt;&gt;"",K212,J212)-G212)</f>
        <v/>
      </c>
      <c r="M212" s="19" t="str">
        <f aca="false">IF(L212="","",Einstellungen!$B$4+SUM($L$6:L212))</f>
        <v/>
      </c>
      <c r="N212" s="20" t="str">
        <f aca="false">IF(G212="","",IF(Einstellungen!$B$12&gt;0,G212/Einstellungen!$B$12,""))</f>
        <v/>
      </c>
      <c r="O212" s="18"/>
      <c r="P212" s="21" t="str">
        <f aca="false">IF(OR(O212="",F212=""),"",F212/O212-1)</f>
        <v/>
      </c>
      <c r="Q212" s="10"/>
      <c r="R212" s="22" t="str">
        <f aca="false">IF(I212="Verloren",N(R211)+1,IF(I212="Storniert",N(R211),IF(I212="","",0)))</f>
        <v/>
      </c>
    </row>
    <row r="213" customFormat="false" ht="15" hidden="false" customHeight="false" outlineLevel="0" collapsed="false">
      <c r="A213" s="17"/>
      <c r="B213" s="10"/>
      <c r="C213" s="10"/>
      <c r="D213" s="10"/>
      <c r="E213" s="10"/>
      <c r="F213" s="18"/>
      <c r="G213" s="8"/>
      <c r="H213" s="10"/>
      <c r="I213" s="10"/>
      <c r="J213" s="19" t="str">
        <f aca="false">IF(OR(I213="",G213=""),"",IF(I213="Verloren",0,IF(I213="Storniert",G213,IF(H213="Vom Einsatz",ROUND(G213*(1-Einstellungen!$B$6)*F213,2),IF(H213="Vom Gewinn",ROUND(G213+(G213*F213-G213)*(1-Einstellungen!$B$6),2),ROUND(G213*F213,2))))))</f>
        <v/>
      </c>
      <c r="K213" s="8"/>
      <c r="L213" s="19" t="str">
        <f aca="false">IF(J213="","",IF(K213&lt;&gt;"",K213,J213)-G213)</f>
        <v/>
      </c>
      <c r="M213" s="19" t="str">
        <f aca="false">IF(L213="","",Einstellungen!$B$4+SUM($L$6:L213))</f>
        <v/>
      </c>
      <c r="N213" s="20" t="str">
        <f aca="false">IF(G213="","",IF(Einstellungen!$B$12&gt;0,G213/Einstellungen!$B$12,""))</f>
        <v/>
      </c>
      <c r="O213" s="18"/>
      <c r="P213" s="21" t="str">
        <f aca="false">IF(OR(O213="",F213=""),"",F213/O213-1)</f>
        <v/>
      </c>
      <c r="Q213" s="10"/>
      <c r="R213" s="22" t="str">
        <f aca="false">IF(I213="Verloren",N(R212)+1,IF(I213="Storniert",N(R212),IF(I213="","",0)))</f>
        <v/>
      </c>
    </row>
    <row r="214" customFormat="false" ht="15" hidden="false" customHeight="false" outlineLevel="0" collapsed="false">
      <c r="A214" s="17"/>
      <c r="B214" s="10"/>
      <c r="C214" s="10"/>
      <c r="D214" s="10"/>
      <c r="E214" s="10"/>
      <c r="F214" s="18"/>
      <c r="G214" s="8"/>
      <c r="H214" s="10"/>
      <c r="I214" s="10"/>
      <c r="J214" s="19" t="str">
        <f aca="false">IF(OR(I214="",G214=""),"",IF(I214="Verloren",0,IF(I214="Storniert",G214,IF(H214="Vom Einsatz",ROUND(G214*(1-Einstellungen!$B$6)*F214,2),IF(H214="Vom Gewinn",ROUND(G214+(G214*F214-G214)*(1-Einstellungen!$B$6),2),ROUND(G214*F214,2))))))</f>
        <v/>
      </c>
      <c r="K214" s="8"/>
      <c r="L214" s="19" t="str">
        <f aca="false">IF(J214="","",IF(K214&lt;&gt;"",K214,J214)-G214)</f>
        <v/>
      </c>
      <c r="M214" s="19" t="str">
        <f aca="false">IF(L214="","",Einstellungen!$B$4+SUM($L$6:L214))</f>
        <v/>
      </c>
      <c r="N214" s="20" t="str">
        <f aca="false">IF(G214="","",IF(Einstellungen!$B$12&gt;0,G214/Einstellungen!$B$12,""))</f>
        <v/>
      </c>
      <c r="O214" s="18"/>
      <c r="P214" s="21" t="str">
        <f aca="false">IF(OR(O214="",F214=""),"",F214/O214-1)</f>
        <v/>
      </c>
      <c r="Q214" s="10"/>
      <c r="R214" s="22" t="str">
        <f aca="false">IF(I214="Verloren",N(R213)+1,IF(I214="Storniert",N(R213),IF(I214="","",0)))</f>
        <v/>
      </c>
    </row>
    <row r="215" customFormat="false" ht="15" hidden="false" customHeight="false" outlineLevel="0" collapsed="false">
      <c r="A215" s="17"/>
      <c r="B215" s="10"/>
      <c r="C215" s="10"/>
      <c r="D215" s="10"/>
      <c r="E215" s="10"/>
      <c r="F215" s="18"/>
      <c r="G215" s="8"/>
      <c r="H215" s="10"/>
      <c r="I215" s="10"/>
      <c r="J215" s="19" t="str">
        <f aca="false">IF(OR(I215="",G215=""),"",IF(I215="Verloren",0,IF(I215="Storniert",G215,IF(H215="Vom Einsatz",ROUND(G215*(1-Einstellungen!$B$6)*F215,2),IF(H215="Vom Gewinn",ROUND(G215+(G215*F215-G215)*(1-Einstellungen!$B$6),2),ROUND(G215*F215,2))))))</f>
        <v/>
      </c>
      <c r="K215" s="8"/>
      <c r="L215" s="19" t="str">
        <f aca="false">IF(J215="","",IF(K215&lt;&gt;"",K215,J215)-G215)</f>
        <v/>
      </c>
      <c r="M215" s="19" t="str">
        <f aca="false">IF(L215="","",Einstellungen!$B$4+SUM($L$6:L215))</f>
        <v/>
      </c>
      <c r="N215" s="20" t="str">
        <f aca="false">IF(G215="","",IF(Einstellungen!$B$12&gt;0,G215/Einstellungen!$B$12,""))</f>
        <v/>
      </c>
      <c r="O215" s="18"/>
      <c r="P215" s="21" t="str">
        <f aca="false">IF(OR(O215="",F215=""),"",F215/O215-1)</f>
        <v/>
      </c>
      <c r="Q215" s="10"/>
      <c r="R215" s="22" t="str">
        <f aca="false">IF(I215="Verloren",N(R214)+1,IF(I215="Storniert",N(R214),IF(I215="","",0)))</f>
        <v/>
      </c>
    </row>
    <row r="216" customFormat="false" ht="15" hidden="false" customHeight="false" outlineLevel="0" collapsed="false">
      <c r="A216" s="17"/>
      <c r="B216" s="10"/>
      <c r="C216" s="10"/>
      <c r="D216" s="10"/>
      <c r="E216" s="10"/>
      <c r="F216" s="18"/>
      <c r="G216" s="8"/>
      <c r="H216" s="10"/>
      <c r="I216" s="10"/>
      <c r="J216" s="19" t="str">
        <f aca="false">IF(OR(I216="",G216=""),"",IF(I216="Verloren",0,IF(I216="Storniert",G216,IF(H216="Vom Einsatz",ROUND(G216*(1-Einstellungen!$B$6)*F216,2),IF(H216="Vom Gewinn",ROUND(G216+(G216*F216-G216)*(1-Einstellungen!$B$6),2),ROUND(G216*F216,2))))))</f>
        <v/>
      </c>
      <c r="K216" s="8"/>
      <c r="L216" s="19" t="str">
        <f aca="false">IF(J216="","",IF(K216&lt;&gt;"",K216,J216)-G216)</f>
        <v/>
      </c>
      <c r="M216" s="19" t="str">
        <f aca="false">IF(L216="","",Einstellungen!$B$4+SUM($L$6:L216))</f>
        <v/>
      </c>
      <c r="N216" s="20" t="str">
        <f aca="false">IF(G216="","",IF(Einstellungen!$B$12&gt;0,G216/Einstellungen!$B$12,""))</f>
        <v/>
      </c>
      <c r="O216" s="18"/>
      <c r="P216" s="21" t="str">
        <f aca="false">IF(OR(O216="",F216=""),"",F216/O216-1)</f>
        <v/>
      </c>
      <c r="Q216" s="10"/>
      <c r="R216" s="22" t="str">
        <f aca="false">IF(I216="Verloren",N(R215)+1,IF(I216="Storniert",N(R215),IF(I216="","",0)))</f>
        <v/>
      </c>
    </row>
    <row r="217" customFormat="false" ht="15" hidden="false" customHeight="false" outlineLevel="0" collapsed="false">
      <c r="A217" s="17"/>
      <c r="B217" s="10"/>
      <c r="C217" s="10"/>
      <c r="D217" s="10"/>
      <c r="E217" s="10"/>
      <c r="F217" s="18"/>
      <c r="G217" s="8"/>
      <c r="H217" s="10"/>
      <c r="I217" s="10"/>
      <c r="J217" s="19" t="str">
        <f aca="false">IF(OR(I217="",G217=""),"",IF(I217="Verloren",0,IF(I217="Storniert",G217,IF(H217="Vom Einsatz",ROUND(G217*(1-Einstellungen!$B$6)*F217,2),IF(H217="Vom Gewinn",ROUND(G217+(G217*F217-G217)*(1-Einstellungen!$B$6),2),ROUND(G217*F217,2))))))</f>
        <v/>
      </c>
      <c r="K217" s="8"/>
      <c r="L217" s="19" t="str">
        <f aca="false">IF(J217="","",IF(K217&lt;&gt;"",K217,J217)-G217)</f>
        <v/>
      </c>
      <c r="M217" s="19" t="str">
        <f aca="false">IF(L217="","",Einstellungen!$B$4+SUM($L$6:L217))</f>
        <v/>
      </c>
      <c r="N217" s="20" t="str">
        <f aca="false">IF(G217="","",IF(Einstellungen!$B$12&gt;0,G217/Einstellungen!$B$12,""))</f>
        <v/>
      </c>
      <c r="O217" s="18"/>
      <c r="P217" s="21" t="str">
        <f aca="false">IF(OR(O217="",F217=""),"",F217/O217-1)</f>
        <v/>
      </c>
      <c r="Q217" s="10"/>
      <c r="R217" s="22" t="str">
        <f aca="false">IF(I217="Verloren",N(R216)+1,IF(I217="Storniert",N(R216),IF(I217="","",0)))</f>
        <v/>
      </c>
    </row>
    <row r="218" customFormat="false" ht="15" hidden="false" customHeight="false" outlineLevel="0" collapsed="false">
      <c r="A218" s="17"/>
      <c r="B218" s="10"/>
      <c r="C218" s="10"/>
      <c r="D218" s="10"/>
      <c r="E218" s="10"/>
      <c r="F218" s="18"/>
      <c r="G218" s="8"/>
      <c r="H218" s="10"/>
      <c r="I218" s="10"/>
      <c r="J218" s="19" t="str">
        <f aca="false">IF(OR(I218="",G218=""),"",IF(I218="Verloren",0,IF(I218="Storniert",G218,IF(H218="Vom Einsatz",ROUND(G218*(1-Einstellungen!$B$6)*F218,2),IF(H218="Vom Gewinn",ROUND(G218+(G218*F218-G218)*(1-Einstellungen!$B$6),2),ROUND(G218*F218,2))))))</f>
        <v/>
      </c>
      <c r="K218" s="8"/>
      <c r="L218" s="19" t="str">
        <f aca="false">IF(J218="","",IF(K218&lt;&gt;"",K218,J218)-G218)</f>
        <v/>
      </c>
      <c r="M218" s="19" t="str">
        <f aca="false">IF(L218="","",Einstellungen!$B$4+SUM($L$6:L218))</f>
        <v/>
      </c>
      <c r="N218" s="20" t="str">
        <f aca="false">IF(G218="","",IF(Einstellungen!$B$12&gt;0,G218/Einstellungen!$B$12,""))</f>
        <v/>
      </c>
      <c r="O218" s="18"/>
      <c r="P218" s="21" t="str">
        <f aca="false">IF(OR(O218="",F218=""),"",F218/O218-1)</f>
        <v/>
      </c>
      <c r="Q218" s="10"/>
      <c r="R218" s="22" t="str">
        <f aca="false">IF(I218="Verloren",N(R217)+1,IF(I218="Storniert",N(R217),IF(I218="","",0)))</f>
        <v/>
      </c>
    </row>
    <row r="219" customFormat="false" ht="15" hidden="false" customHeight="false" outlineLevel="0" collapsed="false">
      <c r="A219" s="17"/>
      <c r="B219" s="10"/>
      <c r="C219" s="10"/>
      <c r="D219" s="10"/>
      <c r="E219" s="10"/>
      <c r="F219" s="18"/>
      <c r="G219" s="8"/>
      <c r="H219" s="10"/>
      <c r="I219" s="10"/>
      <c r="J219" s="19" t="str">
        <f aca="false">IF(OR(I219="",G219=""),"",IF(I219="Verloren",0,IF(I219="Storniert",G219,IF(H219="Vom Einsatz",ROUND(G219*(1-Einstellungen!$B$6)*F219,2),IF(H219="Vom Gewinn",ROUND(G219+(G219*F219-G219)*(1-Einstellungen!$B$6),2),ROUND(G219*F219,2))))))</f>
        <v/>
      </c>
      <c r="K219" s="8"/>
      <c r="L219" s="19" t="str">
        <f aca="false">IF(J219="","",IF(K219&lt;&gt;"",K219,J219)-G219)</f>
        <v/>
      </c>
      <c r="M219" s="19" t="str">
        <f aca="false">IF(L219="","",Einstellungen!$B$4+SUM($L$6:L219))</f>
        <v/>
      </c>
      <c r="N219" s="20" t="str">
        <f aca="false">IF(G219="","",IF(Einstellungen!$B$12&gt;0,G219/Einstellungen!$B$12,""))</f>
        <v/>
      </c>
      <c r="O219" s="18"/>
      <c r="P219" s="21" t="str">
        <f aca="false">IF(OR(O219="",F219=""),"",F219/O219-1)</f>
        <v/>
      </c>
      <c r="Q219" s="10"/>
      <c r="R219" s="22" t="str">
        <f aca="false">IF(I219="Verloren",N(R218)+1,IF(I219="Storniert",N(R218),IF(I219="","",0)))</f>
        <v/>
      </c>
    </row>
    <row r="220" customFormat="false" ht="15" hidden="false" customHeight="false" outlineLevel="0" collapsed="false">
      <c r="A220" s="17"/>
      <c r="B220" s="10"/>
      <c r="C220" s="10"/>
      <c r="D220" s="10"/>
      <c r="E220" s="10"/>
      <c r="F220" s="18"/>
      <c r="G220" s="8"/>
      <c r="H220" s="10"/>
      <c r="I220" s="10"/>
      <c r="J220" s="19" t="str">
        <f aca="false">IF(OR(I220="",G220=""),"",IF(I220="Verloren",0,IF(I220="Storniert",G220,IF(H220="Vom Einsatz",ROUND(G220*(1-Einstellungen!$B$6)*F220,2),IF(H220="Vom Gewinn",ROUND(G220+(G220*F220-G220)*(1-Einstellungen!$B$6),2),ROUND(G220*F220,2))))))</f>
        <v/>
      </c>
      <c r="K220" s="8"/>
      <c r="L220" s="19" t="str">
        <f aca="false">IF(J220="","",IF(K220&lt;&gt;"",K220,J220)-G220)</f>
        <v/>
      </c>
      <c r="M220" s="19" t="str">
        <f aca="false">IF(L220="","",Einstellungen!$B$4+SUM($L$6:L220))</f>
        <v/>
      </c>
      <c r="N220" s="20" t="str">
        <f aca="false">IF(G220="","",IF(Einstellungen!$B$12&gt;0,G220/Einstellungen!$B$12,""))</f>
        <v/>
      </c>
      <c r="O220" s="18"/>
      <c r="P220" s="21" t="str">
        <f aca="false">IF(OR(O220="",F220=""),"",F220/O220-1)</f>
        <v/>
      </c>
      <c r="Q220" s="10"/>
      <c r="R220" s="22" t="str">
        <f aca="false">IF(I220="Verloren",N(R219)+1,IF(I220="Storniert",N(R219),IF(I220="","",0)))</f>
        <v/>
      </c>
    </row>
    <row r="221" customFormat="false" ht="15" hidden="false" customHeight="false" outlineLevel="0" collapsed="false">
      <c r="A221" s="17"/>
      <c r="B221" s="10"/>
      <c r="C221" s="10"/>
      <c r="D221" s="10"/>
      <c r="E221" s="10"/>
      <c r="F221" s="18"/>
      <c r="G221" s="8"/>
      <c r="H221" s="10"/>
      <c r="I221" s="10"/>
      <c r="J221" s="19" t="str">
        <f aca="false">IF(OR(I221="",G221=""),"",IF(I221="Verloren",0,IF(I221="Storniert",G221,IF(H221="Vom Einsatz",ROUND(G221*(1-Einstellungen!$B$6)*F221,2),IF(H221="Vom Gewinn",ROUND(G221+(G221*F221-G221)*(1-Einstellungen!$B$6),2),ROUND(G221*F221,2))))))</f>
        <v/>
      </c>
      <c r="K221" s="8"/>
      <c r="L221" s="19" t="str">
        <f aca="false">IF(J221="","",IF(K221&lt;&gt;"",K221,J221)-G221)</f>
        <v/>
      </c>
      <c r="M221" s="19" t="str">
        <f aca="false">IF(L221="","",Einstellungen!$B$4+SUM($L$6:L221))</f>
        <v/>
      </c>
      <c r="N221" s="20" t="str">
        <f aca="false">IF(G221="","",IF(Einstellungen!$B$12&gt;0,G221/Einstellungen!$B$12,""))</f>
        <v/>
      </c>
      <c r="O221" s="18"/>
      <c r="P221" s="21" t="str">
        <f aca="false">IF(OR(O221="",F221=""),"",F221/O221-1)</f>
        <v/>
      </c>
      <c r="Q221" s="10"/>
      <c r="R221" s="22" t="str">
        <f aca="false">IF(I221="Verloren",N(R220)+1,IF(I221="Storniert",N(R220),IF(I221="","",0)))</f>
        <v/>
      </c>
    </row>
    <row r="222" customFormat="false" ht="15" hidden="false" customHeight="false" outlineLevel="0" collapsed="false">
      <c r="A222" s="17"/>
      <c r="B222" s="10"/>
      <c r="C222" s="10"/>
      <c r="D222" s="10"/>
      <c r="E222" s="10"/>
      <c r="F222" s="18"/>
      <c r="G222" s="8"/>
      <c r="H222" s="10"/>
      <c r="I222" s="10"/>
      <c r="J222" s="19" t="str">
        <f aca="false">IF(OR(I222="",G222=""),"",IF(I222="Verloren",0,IF(I222="Storniert",G222,IF(H222="Vom Einsatz",ROUND(G222*(1-Einstellungen!$B$6)*F222,2),IF(H222="Vom Gewinn",ROUND(G222+(G222*F222-G222)*(1-Einstellungen!$B$6),2),ROUND(G222*F222,2))))))</f>
        <v/>
      </c>
      <c r="K222" s="8"/>
      <c r="L222" s="19" t="str">
        <f aca="false">IF(J222="","",IF(K222&lt;&gt;"",K222,J222)-G222)</f>
        <v/>
      </c>
      <c r="M222" s="19" t="str">
        <f aca="false">IF(L222="","",Einstellungen!$B$4+SUM($L$6:L222))</f>
        <v/>
      </c>
      <c r="N222" s="20" t="str">
        <f aca="false">IF(G222="","",IF(Einstellungen!$B$12&gt;0,G222/Einstellungen!$B$12,""))</f>
        <v/>
      </c>
      <c r="O222" s="18"/>
      <c r="P222" s="21" t="str">
        <f aca="false">IF(OR(O222="",F222=""),"",F222/O222-1)</f>
        <v/>
      </c>
      <c r="Q222" s="10"/>
      <c r="R222" s="22" t="str">
        <f aca="false">IF(I222="Verloren",N(R221)+1,IF(I222="Storniert",N(R221),IF(I222="","",0)))</f>
        <v/>
      </c>
    </row>
    <row r="223" customFormat="false" ht="15" hidden="false" customHeight="false" outlineLevel="0" collapsed="false">
      <c r="A223" s="17"/>
      <c r="B223" s="10"/>
      <c r="C223" s="10"/>
      <c r="D223" s="10"/>
      <c r="E223" s="10"/>
      <c r="F223" s="18"/>
      <c r="G223" s="8"/>
      <c r="H223" s="10"/>
      <c r="I223" s="10"/>
      <c r="J223" s="19" t="str">
        <f aca="false">IF(OR(I223="",G223=""),"",IF(I223="Verloren",0,IF(I223="Storniert",G223,IF(H223="Vom Einsatz",ROUND(G223*(1-Einstellungen!$B$6)*F223,2),IF(H223="Vom Gewinn",ROUND(G223+(G223*F223-G223)*(1-Einstellungen!$B$6),2),ROUND(G223*F223,2))))))</f>
        <v/>
      </c>
      <c r="K223" s="8"/>
      <c r="L223" s="19" t="str">
        <f aca="false">IF(J223="","",IF(K223&lt;&gt;"",K223,J223)-G223)</f>
        <v/>
      </c>
      <c r="M223" s="19" t="str">
        <f aca="false">IF(L223="","",Einstellungen!$B$4+SUM($L$6:L223))</f>
        <v/>
      </c>
      <c r="N223" s="20" t="str">
        <f aca="false">IF(G223="","",IF(Einstellungen!$B$12&gt;0,G223/Einstellungen!$B$12,""))</f>
        <v/>
      </c>
      <c r="O223" s="18"/>
      <c r="P223" s="21" t="str">
        <f aca="false">IF(OR(O223="",F223=""),"",F223/O223-1)</f>
        <v/>
      </c>
      <c r="Q223" s="10"/>
      <c r="R223" s="22" t="str">
        <f aca="false">IF(I223="Verloren",N(R222)+1,IF(I223="Storniert",N(R222),IF(I223="","",0)))</f>
        <v/>
      </c>
    </row>
    <row r="224" customFormat="false" ht="15" hidden="false" customHeight="false" outlineLevel="0" collapsed="false">
      <c r="A224" s="17"/>
      <c r="B224" s="10"/>
      <c r="C224" s="10"/>
      <c r="D224" s="10"/>
      <c r="E224" s="10"/>
      <c r="F224" s="18"/>
      <c r="G224" s="8"/>
      <c r="H224" s="10"/>
      <c r="I224" s="10"/>
      <c r="J224" s="19" t="str">
        <f aca="false">IF(OR(I224="",G224=""),"",IF(I224="Verloren",0,IF(I224="Storniert",G224,IF(H224="Vom Einsatz",ROUND(G224*(1-Einstellungen!$B$6)*F224,2),IF(H224="Vom Gewinn",ROUND(G224+(G224*F224-G224)*(1-Einstellungen!$B$6),2),ROUND(G224*F224,2))))))</f>
        <v/>
      </c>
      <c r="K224" s="8"/>
      <c r="L224" s="19" t="str">
        <f aca="false">IF(J224="","",IF(K224&lt;&gt;"",K224,J224)-G224)</f>
        <v/>
      </c>
      <c r="M224" s="19" t="str">
        <f aca="false">IF(L224="","",Einstellungen!$B$4+SUM($L$6:L224))</f>
        <v/>
      </c>
      <c r="N224" s="20" t="str">
        <f aca="false">IF(G224="","",IF(Einstellungen!$B$12&gt;0,G224/Einstellungen!$B$12,""))</f>
        <v/>
      </c>
      <c r="O224" s="18"/>
      <c r="P224" s="21" t="str">
        <f aca="false">IF(OR(O224="",F224=""),"",F224/O224-1)</f>
        <v/>
      </c>
      <c r="Q224" s="10"/>
      <c r="R224" s="22" t="str">
        <f aca="false">IF(I224="Verloren",N(R223)+1,IF(I224="Storniert",N(R223),IF(I224="","",0)))</f>
        <v/>
      </c>
    </row>
    <row r="225" customFormat="false" ht="15" hidden="false" customHeight="false" outlineLevel="0" collapsed="false">
      <c r="A225" s="17"/>
      <c r="B225" s="10"/>
      <c r="C225" s="10"/>
      <c r="D225" s="10"/>
      <c r="E225" s="10"/>
      <c r="F225" s="18"/>
      <c r="G225" s="8"/>
      <c r="H225" s="10"/>
      <c r="I225" s="10"/>
      <c r="J225" s="19" t="str">
        <f aca="false">IF(OR(I225="",G225=""),"",IF(I225="Verloren",0,IF(I225="Storniert",G225,IF(H225="Vom Einsatz",ROUND(G225*(1-Einstellungen!$B$6)*F225,2),IF(H225="Vom Gewinn",ROUND(G225+(G225*F225-G225)*(1-Einstellungen!$B$6),2),ROUND(G225*F225,2))))))</f>
        <v/>
      </c>
      <c r="K225" s="8"/>
      <c r="L225" s="19" t="str">
        <f aca="false">IF(J225="","",IF(K225&lt;&gt;"",K225,J225)-G225)</f>
        <v/>
      </c>
      <c r="M225" s="19" t="str">
        <f aca="false">IF(L225="","",Einstellungen!$B$4+SUM($L$6:L225))</f>
        <v/>
      </c>
      <c r="N225" s="20" t="str">
        <f aca="false">IF(G225="","",IF(Einstellungen!$B$12&gt;0,G225/Einstellungen!$B$12,""))</f>
        <v/>
      </c>
      <c r="O225" s="18"/>
      <c r="P225" s="21" t="str">
        <f aca="false">IF(OR(O225="",F225=""),"",F225/O225-1)</f>
        <v/>
      </c>
      <c r="Q225" s="10"/>
      <c r="R225" s="22" t="str">
        <f aca="false">IF(I225="Verloren",N(R224)+1,IF(I225="Storniert",N(R224),IF(I225="","",0)))</f>
        <v/>
      </c>
    </row>
    <row r="226" customFormat="false" ht="15" hidden="false" customHeight="false" outlineLevel="0" collapsed="false">
      <c r="A226" s="17"/>
      <c r="B226" s="10"/>
      <c r="C226" s="10"/>
      <c r="D226" s="10"/>
      <c r="E226" s="10"/>
      <c r="F226" s="18"/>
      <c r="G226" s="8"/>
      <c r="H226" s="10"/>
      <c r="I226" s="10"/>
      <c r="J226" s="19" t="str">
        <f aca="false">IF(OR(I226="",G226=""),"",IF(I226="Verloren",0,IF(I226="Storniert",G226,IF(H226="Vom Einsatz",ROUND(G226*(1-Einstellungen!$B$6)*F226,2),IF(H226="Vom Gewinn",ROUND(G226+(G226*F226-G226)*(1-Einstellungen!$B$6),2),ROUND(G226*F226,2))))))</f>
        <v/>
      </c>
      <c r="K226" s="8"/>
      <c r="L226" s="19" t="str">
        <f aca="false">IF(J226="","",IF(K226&lt;&gt;"",K226,J226)-G226)</f>
        <v/>
      </c>
      <c r="M226" s="19" t="str">
        <f aca="false">IF(L226="","",Einstellungen!$B$4+SUM($L$6:L226))</f>
        <v/>
      </c>
      <c r="N226" s="20" t="str">
        <f aca="false">IF(G226="","",IF(Einstellungen!$B$12&gt;0,G226/Einstellungen!$B$12,""))</f>
        <v/>
      </c>
      <c r="O226" s="18"/>
      <c r="P226" s="21" t="str">
        <f aca="false">IF(OR(O226="",F226=""),"",F226/O226-1)</f>
        <v/>
      </c>
      <c r="Q226" s="10"/>
      <c r="R226" s="22" t="str">
        <f aca="false">IF(I226="Verloren",N(R225)+1,IF(I226="Storniert",N(R225),IF(I226="","",0)))</f>
        <v/>
      </c>
    </row>
    <row r="227" customFormat="false" ht="15" hidden="false" customHeight="false" outlineLevel="0" collapsed="false">
      <c r="A227" s="17"/>
      <c r="B227" s="10"/>
      <c r="C227" s="10"/>
      <c r="D227" s="10"/>
      <c r="E227" s="10"/>
      <c r="F227" s="18"/>
      <c r="G227" s="8"/>
      <c r="H227" s="10"/>
      <c r="I227" s="10"/>
      <c r="J227" s="19" t="str">
        <f aca="false">IF(OR(I227="",G227=""),"",IF(I227="Verloren",0,IF(I227="Storniert",G227,IF(H227="Vom Einsatz",ROUND(G227*(1-Einstellungen!$B$6)*F227,2),IF(H227="Vom Gewinn",ROUND(G227+(G227*F227-G227)*(1-Einstellungen!$B$6),2),ROUND(G227*F227,2))))))</f>
        <v/>
      </c>
      <c r="K227" s="8"/>
      <c r="L227" s="19" t="str">
        <f aca="false">IF(J227="","",IF(K227&lt;&gt;"",K227,J227)-G227)</f>
        <v/>
      </c>
      <c r="M227" s="19" t="str">
        <f aca="false">IF(L227="","",Einstellungen!$B$4+SUM($L$6:L227))</f>
        <v/>
      </c>
      <c r="N227" s="20" t="str">
        <f aca="false">IF(G227="","",IF(Einstellungen!$B$12&gt;0,G227/Einstellungen!$B$12,""))</f>
        <v/>
      </c>
      <c r="O227" s="18"/>
      <c r="P227" s="21" t="str">
        <f aca="false">IF(OR(O227="",F227=""),"",F227/O227-1)</f>
        <v/>
      </c>
      <c r="Q227" s="10"/>
      <c r="R227" s="22" t="str">
        <f aca="false">IF(I227="Verloren",N(R226)+1,IF(I227="Storniert",N(R226),IF(I227="","",0)))</f>
        <v/>
      </c>
    </row>
    <row r="228" customFormat="false" ht="15" hidden="false" customHeight="false" outlineLevel="0" collapsed="false">
      <c r="A228" s="17"/>
      <c r="B228" s="10"/>
      <c r="C228" s="10"/>
      <c r="D228" s="10"/>
      <c r="E228" s="10"/>
      <c r="F228" s="18"/>
      <c r="G228" s="8"/>
      <c r="H228" s="10"/>
      <c r="I228" s="10"/>
      <c r="J228" s="19" t="str">
        <f aca="false">IF(OR(I228="",G228=""),"",IF(I228="Verloren",0,IF(I228="Storniert",G228,IF(H228="Vom Einsatz",ROUND(G228*(1-Einstellungen!$B$6)*F228,2),IF(H228="Vom Gewinn",ROUND(G228+(G228*F228-G228)*(1-Einstellungen!$B$6),2),ROUND(G228*F228,2))))))</f>
        <v/>
      </c>
      <c r="K228" s="8"/>
      <c r="L228" s="19" t="str">
        <f aca="false">IF(J228="","",IF(K228&lt;&gt;"",K228,J228)-G228)</f>
        <v/>
      </c>
      <c r="M228" s="19" t="str">
        <f aca="false">IF(L228="","",Einstellungen!$B$4+SUM($L$6:L228))</f>
        <v/>
      </c>
      <c r="N228" s="20" t="str">
        <f aca="false">IF(G228="","",IF(Einstellungen!$B$12&gt;0,G228/Einstellungen!$B$12,""))</f>
        <v/>
      </c>
      <c r="O228" s="18"/>
      <c r="P228" s="21" t="str">
        <f aca="false">IF(OR(O228="",F228=""),"",F228/O228-1)</f>
        <v/>
      </c>
      <c r="Q228" s="10"/>
      <c r="R228" s="22" t="str">
        <f aca="false">IF(I228="Verloren",N(R227)+1,IF(I228="Storniert",N(R227),IF(I228="","",0)))</f>
        <v/>
      </c>
    </row>
    <row r="229" customFormat="false" ht="15" hidden="false" customHeight="false" outlineLevel="0" collapsed="false">
      <c r="A229" s="17"/>
      <c r="B229" s="10"/>
      <c r="C229" s="10"/>
      <c r="D229" s="10"/>
      <c r="E229" s="10"/>
      <c r="F229" s="18"/>
      <c r="G229" s="8"/>
      <c r="H229" s="10"/>
      <c r="I229" s="10"/>
      <c r="J229" s="19" t="str">
        <f aca="false">IF(OR(I229="",G229=""),"",IF(I229="Verloren",0,IF(I229="Storniert",G229,IF(H229="Vom Einsatz",ROUND(G229*(1-Einstellungen!$B$6)*F229,2),IF(H229="Vom Gewinn",ROUND(G229+(G229*F229-G229)*(1-Einstellungen!$B$6),2),ROUND(G229*F229,2))))))</f>
        <v/>
      </c>
      <c r="K229" s="8"/>
      <c r="L229" s="19" t="str">
        <f aca="false">IF(J229="","",IF(K229&lt;&gt;"",K229,J229)-G229)</f>
        <v/>
      </c>
      <c r="M229" s="19" t="str">
        <f aca="false">IF(L229="","",Einstellungen!$B$4+SUM($L$6:L229))</f>
        <v/>
      </c>
      <c r="N229" s="20" t="str">
        <f aca="false">IF(G229="","",IF(Einstellungen!$B$12&gt;0,G229/Einstellungen!$B$12,""))</f>
        <v/>
      </c>
      <c r="O229" s="18"/>
      <c r="P229" s="21" t="str">
        <f aca="false">IF(OR(O229="",F229=""),"",F229/O229-1)</f>
        <v/>
      </c>
      <c r="Q229" s="10"/>
      <c r="R229" s="22" t="str">
        <f aca="false">IF(I229="Verloren",N(R228)+1,IF(I229="Storniert",N(R228),IF(I229="","",0)))</f>
        <v/>
      </c>
    </row>
    <row r="230" customFormat="false" ht="15" hidden="false" customHeight="false" outlineLevel="0" collapsed="false">
      <c r="A230" s="17"/>
      <c r="B230" s="10"/>
      <c r="C230" s="10"/>
      <c r="D230" s="10"/>
      <c r="E230" s="10"/>
      <c r="F230" s="18"/>
      <c r="G230" s="8"/>
      <c r="H230" s="10"/>
      <c r="I230" s="10"/>
      <c r="J230" s="19" t="str">
        <f aca="false">IF(OR(I230="",G230=""),"",IF(I230="Verloren",0,IF(I230="Storniert",G230,IF(H230="Vom Einsatz",ROUND(G230*(1-Einstellungen!$B$6)*F230,2),IF(H230="Vom Gewinn",ROUND(G230+(G230*F230-G230)*(1-Einstellungen!$B$6),2),ROUND(G230*F230,2))))))</f>
        <v/>
      </c>
      <c r="K230" s="8"/>
      <c r="L230" s="19" t="str">
        <f aca="false">IF(J230="","",IF(K230&lt;&gt;"",K230,J230)-G230)</f>
        <v/>
      </c>
      <c r="M230" s="19" t="str">
        <f aca="false">IF(L230="","",Einstellungen!$B$4+SUM($L$6:L230))</f>
        <v/>
      </c>
      <c r="N230" s="20" t="str">
        <f aca="false">IF(G230="","",IF(Einstellungen!$B$12&gt;0,G230/Einstellungen!$B$12,""))</f>
        <v/>
      </c>
      <c r="O230" s="18"/>
      <c r="P230" s="21" t="str">
        <f aca="false">IF(OR(O230="",F230=""),"",F230/O230-1)</f>
        <v/>
      </c>
      <c r="Q230" s="10"/>
      <c r="R230" s="22" t="str">
        <f aca="false">IF(I230="Verloren",N(R229)+1,IF(I230="Storniert",N(R229),IF(I230="","",0)))</f>
        <v/>
      </c>
    </row>
    <row r="231" customFormat="false" ht="15" hidden="false" customHeight="false" outlineLevel="0" collapsed="false">
      <c r="A231" s="17"/>
      <c r="B231" s="10"/>
      <c r="C231" s="10"/>
      <c r="D231" s="10"/>
      <c r="E231" s="10"/>
      <c r="F231" s="18"/>
      <c r="G231" s="8"/>
      <c r="H231" s="10"/>
      <c r="I231" s="10"/>
      <c r="J231" s="19" t="str">
        <f aca="false">IF(OR(I231="",G231=""),"",IF(I231="Verloren",0,IF(I231="Storniert",G231,IF(H231="Vom Einsatz",ROUND(G231*(1-Einstellungen!$B$6)*F231,2),IF(H231="Vom Gewinn",ROUND(G231+(G231*F231-G231)*(1-Einstellungen!$B$6),2),ROUND(G231*F231,2))))))</f>
        <v/>
      </c>
      <c r="K231" s="8"/>
      <c r="L231" s="19" t="str">
        <f aca="false">IF(J231="","",IF(K231&lt;&gt;"",K231,J231)-G231)</f>
        <v/>
      </c>
      <c r="M231" s="19" t="str">
        <f aca="false">IF(L231="","",Einstellungen!$B$4+SUM($L$6:L231))</f>
        <v/>
      </c>
      <c r="N231" s="20" t="str">
        <f aca="false">IF(G231="","",IF(Einstellungen!$B$12&gt;0,G231/Einstellungen!$B$12,""))</f>
        <v/>
      </c>
      <c r="O231" s="18"/>
      <c r="P231" s="21" t="str">
        <f aca="false">IF(OR(O231="",F231=""),"",F231/O231-1)</f>
        <v/>
      </c>
      <c r="Q231" s="10"/>
      <c r="R231" s="22" t="str">
        <f aca="false">IF(I231="Verloren",N(R230)+1,IF(I231="Storniert",N(R230),IF(I231="","",0)))</f>
        <v/>
      </c>
    </row>
    <row r="232" customFormat="false" ht="15" hidden="false" customHeight="false" outlineLevel="0" collapsed="false">
      <c r="A232" s="17"/>
      <c r="B232" s="10"/>
      <c r="C232" s="10"/>
      <c r="D232" s="10"/>
      <c r="E232" s="10"/>
      <c r="F232" s="18"/>
      <c r="G232" s="8"/>
      <c r="H232" s="10"/>
      <c r="I232" s="10"/>
      <c r="J232" s="19" t="str">
        <f aca="false">IF(OR(I232="",G232=""),"",IF(I232="Verloren",0,IF(I232="Storniert",G232,IF(H232="Vom Einsatz",ROUND(G232*(1-Einstellungen!$B$6)*F232,2),IF(H232="Vom Gewinn",ROUND(G232+(G232*F232-G232)*(1-Einstellungen!$B$6),2),ROUND(G232*F232,2))))))</f>
        <v/>
      </c>
      <c r="K232" s="8"/>
      <c r="L232" s="19" t="str">
        <f aca="false">IF(J232="","",IF(K232&lt;&gt;"",K232,J232)-G232)</f>
        <v/>
      </c>
      <c r="M232" s="19" t="str">
        <f aca="false">IF(L232="","",Einstellungen!$B$4+SUM($L$6:L232))</f>
        <v/>
      </c>
      <c r="N232" s="20" t="str">
        <f aca="false">IF(G232="","",IF(Einstellungen!$B$12&gt;0,G232/Einstellungen!$B$12,""))</f>
        <v/>
      </c>
      <c r="O232" s="18"/>
      <c r="P232" s="21" t="str">
        <f aca="false">IF(OR(O232="",F232=""),"",F232/O232-1)</f>
        <v/>
      </c>
      <c r="Q232" s="10"/>
      <c r="R232" s="22" t="str">
        <f aca="false">IF(I232="Verloren",N(R231)+1,IF(I232="Storniert",N(R231),IF(I232="","",0)))</f>
        <v/>
      </c>
    </row>
    <row r="233" customFormat="false" ht="15" hidden="false" customHeight="false" outlineLevel="0" collapsed="false">
      <c r="A233" s="17"/>
      <c r="B233" s="10"/>
      <c r="C233" s="10"/>
      <c r="D233" s="10"/>
      <c r="E233" s="10"/>
      <c r="F233" s="18"/>
      <c r="G233" s="8"/>
      <c r="H233" s="10"/>
      <c r="I233" s="10"/>
      <c r="J233" s="19" t="str">
        <f aca="false">IF(OR(I233="",G233=""),"",IF(I233="Verloren",0,IF(I233="Storniert",G233,IF(H233="Vom Einsatz",ROUND(G233*(1-Einstellungen!$B$6)*F233,2),IF(H233="Vom Gewinn",ROUND(G233+(G233*F233-G233)*(1-Einstellungen!$B$6),2),ROUND(G233*F233,2))))))</f>
        <v/>
      </c>
      <c r="K233" s="8"/>
      <c r="L233" s="19" t="str">
        <f aca="false">IF(J233="","",IF(K233&lt;&gt;"",K233,J233)-G233)</f>
        <v/>
      </c>
      <c r="M233" s="19" t="str">
        <f aca="false">IF(L233="","",Einstellungen!$B$4+SUM($L$6:L233))</f>
        <v/>
      </c>
      <c r="N233" s="20" t="str">
        <f aca="false">IF(G233="","",IF(Einstellungen!$B$12&gt;0,G233/Einstellungen!$B$12,""))</f>
        <v/>
      </c>
      <c r="O233" s="18"/>
      <c r="P233" s="21" t="str">
        <f aca="false">IF(OR(O233="",F233=""),"",F233/O233-1)</f>
        <v/>
      </c>
      <c r="Q233" s="10"/>
      <c r="R233" s="22" t="str">
        <f aca="false">IF(I233="Verloren",N(R232)+1,IF(I233="Storniert",N(R232),IF(I233="","",0)))</f>
        <v/>
      </c>
    </row>
    <row r="234" customFormat="false" ht="15" hidden="false" customHeight="false" outlineLevel="0" collapsed="false">
      <c r="A234" s="17"/>
      <c r="B234" s="10"/>
      <c r="C234" s="10"/>
      <c r="D234" s="10"/>
      <c r="E234" s="10"/>
      <c r="F234" s="18"/>
      <c r="G234" s="8"/>
      <c r="H234" s="10"/>
      <c r="I234" s="10"/>
      <c r="J234" s="19" t="str">
        <f aca="false">IF(OR(I234="",G234=""),"",IF(I234="Verloren",0,IF(I234="Storniert",G234,IF(H234="Vom Einsatz",ROUND(G234*(1-Einstellungen!$B$6)*F234,2),IF(H234="Vom Gewinn",ROUND(G234+(G234*F234-G234)*(1-Einstellungen!$B$6),2),ROUND(G234*F234,2))))))</f>
        <v/>
      </c>
      <c r="K234" s="8"/>
      <c r="L234" s="19" t="str">
        <f aca="false">IF(J234="","",IF(K234&lt;&gt;"",K234,J234)-G234)</f>
        <v/>
      </c>
      <c r="M234" s="19" t="str">
        <f aca="false">IF(L234="","",Einstellungen!$B$4+SUM($L$6:L234))</f>
        <v/>
      </c>
      <c r="N234" s="20" t="str">
        <f aca="false">IF(G234="","",IF(Einstellungen!$B$12&gt;0,G234/Einstellungen!$B$12,""))</f>
        <v/>
      </c>
      <c r="O234" s="18"/>
      <c r="P234" s="21" t="str">
        <f aca="false">IF(OR(O234="",F234=""),"",F234/O234-1)</f>
        <v/>
      </c>
      <c r="Q234" s="10"/>
      <c r="R234" s="22" t="str">
        <f aca="false">IF(I234="Verloren",N(R233)+1,IF(I234="Storniert",N(R233),IF(I234="","",0)))</f>
        <v/>
      </c>
    </row>
    <row r="235" customFormat="false" ht="15" hidden="false" customHeight="false" outlineLevel="0" collapsed="false">
      <c r="A235" s="17"/>
      <c r="B235" s="10"/>
      <c r="C235" s="10"/>
      <c r="D235" s="10"/>
      <c r="E235" s="10"/>
      <c r="F235" s="18"/>
      <c r="G235" s="8"/>
      <c r="H235" s="10"/>
      <c r="I235" s="10"/>
      <c r="J235" s="19" t="str">
        <f aca="false">IF(OR(I235="",G235=""),"",IF(I235="Verloren",0,IF(I235="Storniert",G235,IF(H235="Vom Einsatz",ROUND(G235*(1-Einstellungen!$B$6)*F235,2),IF(H235="Vom Gewinn",ROUND(G235+(G235*F235-G235)*(1-Einstellungen!$B$6),2),ROUND(G235*F235,2))))))</f>
        <v/>
      </c>
      <c r="K235" s="8"/>
      <c r="L235" s="19" t="str">
        <f aca="false">IF(J235="","",IF(K235&lt;&gt;"",K235,J235)-G235)</f>
        <v/>
      </c>
      <c r="M235" s="19" t="str">
        <f aca="false">IF(L235="","",Einstellungen!$B$4+SUM($L$6:L235))</f>
        <v/>
      </c>
      <c r="N235" s="20" t="str">
        <f aca="false">IF(G235="","",IF(Einstellungen!$B$12&gt;0,G235/Einstellungen!$B$12,""))</f>
        <v/>
      </c>
      <c r="O235" s="18"/>
      <c r="P235" s="21" t="str">
        <f aca="false">IF(OR(O235="",F235=""),"",F235/O235-1)</f>
        <v/>
      </c>
      <c r="Q235" s="10"/>
      <c r="R235" s="22" t="str">
        <f aca="false">IF(I235="Verloren",N(R234)+1,IF(I235="Storniert",N(R234),IF(I235="","",0)))</f>
        <v/>
      </c>
    </row>
    <row r="236" customFormat="false" ht="15" hidden="false" customHeight="false" outlineLevel="0" collapsed="false">
      <c r="A236" s="17"/>
      <c r="B236" s="10"/>
      <c r="C236" s="10"/>
      <c r="D236" s="10"/>
      <c r="E236" s="10"/>
      <c r="F236" s="18"/>
      <c r="G236" s="8"/>
      <c r="H236" s="10"/>
      <c r="I236" s="10"/>
      <c r="J236" s="19" t="str">
        <f aca="false">IF(OR(I236="",G236=""),"",IF(I236="Verloren",0,IF(I236="Storniert",G236,IF(H236="Vom Einsatz",ROUND(G236*(1-Einstellungen!$B$6)*F236,2),IF(H236="Vom Gewinn",ROUND(G236+(G236*F236-G236)*(1-Einstellungen!$B$6),2),ROUND(G236*F236,2))))))</f>
        <v/>
      </c>
      <c r="K236" s="8"/>
      <c r="L236" s="19" t="str">
        <f aca="false">IF(J236="","",IF(K236&lt;&gt;"",K236,J236)-G236)</f>
        <v/>
      </c>
      <c r="M236" s="19" t="str">
        <f aca="false">IF(L236="","",Einstellungen!$B$4+SUM($L$6:L236))</f>
        <v/>
      </c>
      <c r="N236" s="20" t="str">
        <f aca="false">IF(G236="","",IF(Einstellungen!$B$12&gt;0,G236/Einstellungen!$B$12,""))</f>
        <v/>
      </c>
      <c r="O236" s="18"/>
      <c r="P236" s="21" t="str">
        <f aca="false">IF(OR(O236="",F236=""),"",F236/O236-1)</f>
        <v/>
      </c>
      <c r="Q236" s="10"/>
      <c r="R236" s="22" t="str">
        <f aca="false">IF(I236="Verloren",N(R235)+1,IF(I236="Storniert",N(R235),IF(I236="","",0)))</f>
        <v/>
      </c>
    </row>
    <row r="237" customFormat="false" ht="15" hidden="false" customHeight="false" outlineLevel="0" collapsed="false">
      <c r="A237" s="17"/>
      <c r="B237" s="10"/>
      <c r="C237" s="10"/>
      <c r="D237" s="10"/>
      <c r="E237" s="10"/>
      <c r="F237" s="18"/>
      <c r="G237" s="8"/>
      <c r="H237" s="10"/>
      <c r="I237" s="10"/>
      <c r="J237" s="19" t="str">
        <f aca="false">IF(OR(I237="",G237=""),"",IF(I237="Verloren",0,IF(I237="Storniert",G237,IF(H237="Vom Einsatz",ROUND(G237*(1-Einstellungen!$B$6)*F237,2),IF(H237="Vom Gewinn",ROUND(G237+(G237*F237-G237)*(1-Einstellungen!$B$6),2),ROUND(G237*F237,2))))))</f>
        <v/>
      </c>
      <c r="K237" s="8"/>
      <c r="L237" s="19" t="str">
        <f aca="false">IF(J237="","",IF(K237&lt;&gt;"",K237,J237)-G237)</f>
        <v/>
      </c>
      <c r="M237" s="19" t="str">
        <f aca="false">IF(L237="","",Einstellungen!$B$4+SUM($L$6:L237))</f>
        <v/>
      </c>
      <c r="N237" s="20" t="str">
        <f aca="false">IF(G237="","",IF(Einstellungen!$B$12&gt;0,G237/Einstellungen!$B$12,""))</f>
        <v/>
      </c>
      <c r="O237" s="18"/>
      <c r="P237" s="21" t="str">
        <f aca="false">IF(OR(O237="",F237=""),"",F237/O237-1)</f>
        <v/>
      </c>
      <c r="Q237" s="10"/>
      <c r="R237" s="22" t="str">
        <f aca="false">IF(I237="Verloren",N(R236)+1,IF(I237="Storniert",N(R236),IF(I237="","",0)))</f>
        <v/>
      </c>
    </row>
    <row r="238" customFormat="false" ht="15" hidden="false" customHeight="false" outlineLevel="0" collapsed="false">
      <c r="A238" s="17"/>
      <c r="B238" s="10"/>
      <c r="C238" s="10"/>
      <c r="D238" s="10"/>
      <c r="E238" s="10"/>
      <c r="F238" s="18"/>
      <c r="G238" s="8"/>
      <c r="H238" s="10"/>
      <c r="I238" s="10"/>
      <c r="J238" s="19" t="str">
        <f aca="false">IF(OR(I238="",G238=""),"",IF(I238="Verloren",0,IF(I238="Storniert",G238,IF(H238="Vom Einsatz",ROUND(G238*(1-Einstellungen!$B$6)*F238,2),IF(H238="Vom Gewinn",ROUND(G238+(G238*F238-G238)*(1-Einstellungen!$B$6),2),ROUND(G238*F238,2))))))</f>
        <v/>
      </c>
      <c r="K238" s="8"/>
      <c r="L238" s="19" t="str">
        <f aca="false">IF(J238="","",IF(K238&lt;&gt;"",K238,J238)-G238)</f>
        <v/>
      </c>
      <c r="M238" s="19" t="str">
        <f aca="false">IF(L238="","",Einstellungen!$B$4+SUM($L$6:L238))</f>
        <v/>
      </c>
      <c r="N238" s="20" t="str">
        <f aca="false">IF(G238="","",IF(Einstellungen!$B$12&gt;0,G238/Einstellungen!$B$12,""))</f>
        <v/>
      </c>
      <c r="O238" s="18"/>
      <c r="P238" s="21" t="str">
        <f aca="false">IF(OR(O238="",F238=""),"",F238/O238-1)</f>
        <v/>
      </c>
      <c r="Q238" s="10"/>
      <c r="R238" s="22" t="str">
        <f aca="false">IF(I238="Verloren",N(R237)+1,IF(I238="Storniert",N(R237),IF(I238="","",0)))</f>
        <v/>
      </c>
    </row>
    <row r="239" customFormat="false" ht="15" hidden="false" customHeight="false" outlineLevel="0" collapsed="false">
      <c r="A239" s="17"/>
      <c r="B239" s="10"/>
      <c r="C239" s="10"/>
      <c r="D239" s="10"/>
      <c r="E239" s="10"/>
      <c r="F239" s="18"/>
      <c r="G239" s="8"/>
      <c r="H239" s="10"/>
      <c r="I239" s="10"/>
      <c r="J239" s="19" t="str">
        <f aca="false">IF(OR(I239="",G239=""),"",IF(I239="Verloren",0,IF(I239="Storniert",G239,IF(H239="Vom Einsatz",ROUND(G239*(1-Einstellungen!$B$6)*F239,2),IF(H239="Vom Gewinn",ROUND(G239+(G239*F239-G239)*(1-Einstellungen!$B$6),2),ROUND(G239*F239,2))))))</f>
        <v/>
      </c>
      <c r="K239" s="8"/>
      <c r="L239" s="19" t="str">
        <f aca="false">IF(J239="","",IF(K239&lt;&gt;"",K239,J239)-G239)</f>
        <v/>
      </c>
      <c r="M239" s="19" t="str">
        <f aca="false">IF(L239="","",Einstellungen!$B$4+SUM($L$6:L239))</f>
        <v/>
      </c>
      <c r="N239" s="20" t="str">
        <f aca="false">IF(G239="","",IF(Einstellungen!$B$12&gt;0,G239/Einstellungen!$B$12,""))</f>
        <v/>
      </c>
      <c r="O239" s="18"/>
      <c r="P239" s="21" t="str">
        <f aca="false">IF(OR(O239="",F239=""),"",F239/O239-1)</f>
        <v/>
      </c>
      <c r="Q239" s="10"/>
      <c r="R239" s="22" t="str">
        <f aca="false">IF(I239="Verloren",N(R238)+1,IF(I239="Storniert",N(R238),IF(I239="","",0)))</f>
        <v/>
      </c>
    </row>
    <row r="240" customFormat="false" ht="15" hidden="false" customHeight="false" outlineLevel="0" collapsed="false">
      <c r="A240" s="17"/>
      <c r="B240" s="10"/>
      <c r="C240" s="10"/>
      <c r="D240" s="10"/>
      <c r="E240" s="10"/>
      <c r="F240" s="18"/>
      <c r="G240" s="8"/>
      <c r="H240" s="10"/>
      <c r="I240" s="10"/>
      <c r="J240" s="19" t="str">
        <f aca="false">IF(OR(I240="",G240=""),"",IF(I240="Verloren",0,IF(I240="Storniert",G240,IF(H240="Vom Einsatz",ROUND(G240*(1-Einstellungen!$B$6)*F240,2),IF(H240="Vom Gewinn",ROUND(G240+(G240*F240-G240)*(1-Einstellungen!$B$6),2),ROUND(G240*F240,2))))))</f>
        <v/>
      </c>
      <c r="K240" s="8"/>
      <c r="L240" s="19" t="str">
        <f aca="false">IF(J240="","",IF(K240&lt;&gt;"",K240,J240)-G240)</f>
        <v/>
      </c>
      <c r="M240" s="19" t="str">
        <f aca="false">IF(L240="","",Einstellungen!$B$4+SUM($L$6:L240))</f>
        <v/>
      </c>
      <c r="N240" s="20" t="str">
        <f aca="false">IF(G240="","",IF(Einstellungen!$B$12&gt;0,G240/Einstellungen!$B$12,""))</f>
        <v/>
      </c>
      <c r="O240" s="18"/>
      <c r="P240" s="21" t="str">
        <f aca="false">IF(OR(O240="",F240=""),"",F240/O240-1)</f>
        <v/>
      </c>
      <c r="Q240" s="10"/>
      <c r="R240" s="22" t="str">
        <f aca="false">IF(I240="Verloren",N(R239)+1,IF(I240="Storniert",N(R239),IF(I240="","",0)))</f>
        <v/>
      </c>
    </row>
    <row r="241" customFormat="false" ht="15" hidden="false" customHeight="false" outlineLevel="0" collapsed="false">
      <c r="A241" s="17"/>
      <c r="B241" s="10"/>
      <c r="C241" s="10"/>
      <c r="D241" s="10"/>
      <c r="E241" s="10"/>
      <c r="F241" s="18"/>
      <c r="G241" s="8"/>
      <c r="H241" s="10"/>
      <c r="I241" s="10"/>
      <c r="J241" s="19" t="str">
        <f aca="false">IF(OR(I241="",G241=""),"",IF(I241="Verloren",0,IF(I241="Storniert",G241,IF(H241="Vom Einsatz",ROUND(G241*(1-Einstellungen!$B$6)*F241,2),IF(H241="Vom Gewinn",ROUND(G241+(G241*F241-G241)*(1-Einstellungen!$B$6),2),ROUND(G241*F241,2))))))</f>
        <v/>
      </c>
      <c r="K241" s="8"/>
      <c r="L241" s="19" t="str">
        <f aca="false">IF(J241="","",IF(K241&lt;&gt;"",K241,J241)-G241)</f>
        <v/>
      </c>
      <c r="M241" s="19" t="str">
        <f aca="false">IF(L241="","",Einstellungen!$B$4+SUM($L$6:L241))</f>
        <v/>
      </c>
      <c r="N241" s="20" t="str">
        <f aca="false">IF(G241="","",IF(Einstellungen!$B$12&gt;0,G241/Einstellungen!$B$12,""))</f>
        <v/>
      </c>
      <c r="O241" s="18"/>
      <c r="P241" s="21" t="str">
        <f aca="false">IF(OR(O241="",F241=""),"",F241/O241-1)</f>
        <v/>
      </c>
      <c r="Q241" s="10"/>
      <c r="R241" s="22" t="str">
        <f aca="false">IF(I241="Verloren",N(R240)+1,IF(I241="Storniert",N(R240),IF(I241="","",0)))</f>
        <v/>
      </c>
    </row>
    <row r="242" customFormat="false" ht="15" hidden="false" customHeight="false" outlineLevel="0" collapsed="false">
      <c r="A242" s="17"/>
      <c r="B242" s="10"/>
      <c r="C242" s="10"/>
      <c r="D242" s="10"/>
      <c r="E242" s="10"/>
      <c r="F242" s="18"/>
      <c r="G242" s="8"/>
      <c r="H242" s="10"/>
      <c r="I242" s="10"/>
      <c r="J242" s="19" t="str">
        <f aca="false">IF(OR(I242="",G242=""),"",IF(I242="Verloren",0,IF(I242="Storniert",G242,IF(H242="Vom Einsatz",ROUND(G242*(1-Einstellungen!$B$6)*F242,2),IF(H242="Vom Gewinn",ROUND(G242+(G242*F242-G242)*(1-Einstellungen!$B$6),2),ROUND(G242*F242,2))))))</f>
        <v/>
      </c>
      <c r="K242" s="8"/>
      <c r="L242" s="19" t="str">
        <f aca="false">IF(J242="","",IF(K242&lt;&gt;"",K242,J242)-G242)</f>
        <v/>
      </c>
      <c r="M242" s="19" t="str">
        <f aca="false">IF(L242="","",Einstellungen!$B$4+SUM($L$6:L242))</f>
        <v/>
      </c>
      <c r="N242" s="20" t="str">
        <f aca="false">IF(G242="","",IF(Einstellungen!$B$12&gt;0,G242/Einstellungen!$B$12,""))</f>
        <v/>
      </c>
      <c r="O242" s="18"/>
      <c r="P242" s="21" t="str">
        <f aca="false">IF(OR(O242="",F242=""),"",F242/O242-1)</f>
        <v/>
      </c>
      <c r="Q242" s="10"/>
      <c r="R242" s="22" t="str">
        <f aca="false">IF(I242="Verloren",N(R241)+1,IF(I242="Storniert",N(R241),IF(I242="","",0)))</f>
        <v/>
      </c>
    </row>
    <row r="243" customFormat="false" ht="15" hidden="false" customHeight="false" outlineLevel="0" collapsed="false">
      <c r="A243" s="17"/>
      <c r="B243" s="10"/>
      <c r="C243" s="10"/>
      <c r="D243" s="10"/>
      <c r="E243" s="10"/>
      <c r="F243" s="18"/>
      <c r="G243" s="8"/>
      <c r="H243" s="10"/>
      <c r="I243" s="10"/>
      <c r="J243" s="19" t="str">
        <f aca="false">IF(OR(I243="",G243=""),"",IF(I243="Verloren",0,IF(I243="Storniert",G243,IF(H243="Vom Einsatz",ROUND(G243*(1-Einstellungen!$B$6)*F243,2),IF(H243="Vom Gewinn",ROUND(G243+(G243*F243-G243)*(1-Einstellungen!$B$6),2),ROUND(G243*F243,2))))))</f>
        <v/>
      </c>
      <c r="K243" s="8"/>
      <c r="L243" s="19" t="str">
        <f aca="false">IF(J243="","",IF(K243&lt;&gt;"",K243,J243)-G243)</f>
        <v/>
      </c>
      <c r="M243" s="19" t="str">
        <f aca="false">IF(L243="","",Einstellungen!$B$4+SUM($L$6:L243))</f>
        <v/>
      </c>
      <c r="N243" s="20" t="str">
        <f aca="false">IF(G243="","",IF(Einstellungen!$B$12&gt;0,G243/Einstellungen!$B$12,""))</f>
        <v/>
      </c>
      <c r="O243" s="18"/>
      <c r="P243" s="21" t="str">
        <f aca="false">IF(OR(O243="",F243=""),"",F243/O243-1)</f>
        <v/>
      </c>
      <c r="Q243" s="10"/>
      <c r="R243" s="22" t="str">
        <f aca="false">IF(I243="Verloren",N(R242)+1,IF(I243="Storniert",N(R242),IF(I243="","",0)))</f>
        <v/>
      </c>
    </row>
    <row r="244" customFormat="false" ht="15" hidden="false" customHeight="false" outlineLevel="0" collapsed="false">
      <c r="A244" s="17"/>
      <c r="B244" s="10"/>
      <c r="C244" s="10"/>
      <c r="D244" s="10"/>
      <c r="E244" s="10"/>
      <c r="F244" s="18"/>
      <c r="G244" s="8"/>
      <c r="H244" s="10"/>
      <c r="I244" s="10"/>
      <c r="J244" s="19" t="str">
        <f aca="false">IF(OR(I244="",G244=""),"",IF(I244="Verloren",0,IF(I244="Storniert",G244,IF(H244="Vom Einsatz",ROUND(G244*(1-Einstellungen!$B$6)*F244,2),IF(H244="Vom Gewinn",ROUND(G244+(G244*F244-G244)*(1-Einstellungen!$B$6),2),ROUND(G244*F244,2))))))</f>
        <v/>
      </c>
      <c r="K244" s="8"/>
      <c r="L244" s="19" t="str">
        <f aca="false">IF(J244="","",IF(K244&lt;&gt;"",K244,J244)-G244)</f>
        <v/>
      </c>
      <c r="M244" s="19" t="str">
        <f aca="false">IF(L244="","",Einstellungen!$B$4+SUM($L$6:L244))</f>
        <v/>
      </c>
      <c r="N244" s="20" t="str">
        <f aca="false">IF(G244="","",IF(Einstellungen!$B$12&gt;0,G244/Einstellungen!$B$12,""))</f>
        <v/>
      </c>
      <c r="O244" s="18"/>
      <c r="P244" s="21" t="str">
        <f aca="false">IF(OR(O244="",F244=""),"",F244/O244-1)</f>
        <v/>
      </c>
      <c r="Q244" s="10"/>
      <c r="R244" s="22" t="str">
        <f aca="false">IF(I244="Verloren",N(R243)+1,IF(I244="Storniert",N(R243),IF(I244="","",0)))</f>
        <v/>
      </c>
    </row>
    <row r="245" customFormat="false" ht="15" hidden="false" customHeight="false" outlineLevel="0" collapsed="false">
      <c r="A245" s="17"/>
      <c r="B245" s="10"/>
      <c r="C245" s="10"/>
      <c r="D245" s="10"/>
      <c r="E245" s="10"/>
      <c r="F245" s="18"/>
      <c r="G245" s="8"/>
      <c r="H245" s="10"/>
      <c r="I245" s="10"/>
      <c r="J245" s="19" t="str">
        <f aca="false">IF(OR(I245="",G245=""),"",IF(I245="Verloren",0,IF(I245="Storniert",G245,IF(H245="Vom Einsatz",ROUND(G245*(1-Einstellungen!$B$6)*F245,2),IF(H245="Vom Gewinn",ROUND(G245+(G245*F245-G245)*(1-Einstellungen!$B$6),2),ROUND(G245*F245,2))))))</f>
        <v/>
      </c>
      <c r="K245" s="8"/>
      <c r="L245" s="19" t="str">
        <f aca="false">IF(J245="","",IF(K245&lt;&gt;"",K245,J245)-G245)</f>
        <v/>
      </c>
      <c r="M245" s="19" t="str">
        <f aca="false">IF(L245="","",Einstellungen!$B$4+SUM($L$6:L245))</f>
        <v/>
      </c>
      <c r="N245" s="20" t="str">
        <f aca="false">IF(G245="","",IF(Einstellungen!$B$12&gt;0,G245/Einstellungen!$B$12,""))</f>
        <v/>
      </c>
      <c r="O245" s="18"/>
      <c r="P245" s="21" t="str">
        <f aca="false">IF(OR(O245="",F245=""),"",F245/O245-1)</f>
        <v/>
      </c>
      <c r="Q245" s="10"/>
      <c r="R245" s="22" t="str">
        <f aca="false">IF(I245="Verloren",N(R244)+1,IF(I245="Storniert",N(R244),IF(I245="","",0)))</f>
        <v/>
      </c>
    </row>
    <row r="246" customFormat="false" ht="15" hidden="false" customHeight="false" outlineLevel="0" collapsed="false">
      <c r="A246" s="17"/>
      <c r="B246" s="10"/>
      <c r="C246" s="10"/>
      <c r="D246" s="10"/>
      <c r="E246" s="10"/>
      <c r="F246" s="18"/>
      <c r="G246" s="8"/>
      <c r="H246" s="10"/>
      <c r="I246" s="10"/>
      <c r="J246" s="19" t="str">
        <f aca="false">IF(OR(I246="",G246=""),"",IF(I246="Verloren",0,IF(I246="Storniert",G246,IF(H246="Vom Einsatz",ROUND(G246*(1-Einstellungen!$B$6)*F246,2),IF(H246="Vom Gewinn",ROUND(G246+(G246*F246-G246)*(1-Einstellungen!$B$6),2),ROUND(G246*F246,2))))))</f>
        <v/>
      </c>
      <c r="K246" s="8"/>
      <c r="L246" s="19" t="str">
        <f aca="false">IF(J246="","",IF(K246&lt;&gt;"",K246,J246)-G246)</f>
        <v/>
      </c>
      <c r="M246" s="19" t="str">
        <f aca="false">IF(L246="","",Einstellungen!$B$4+SUM($L$6:L246))</f>
        <v/>
      </c>
      <c r="N246" s="20" t="str">
        <f aca="false">IF(G246="","",IF(Einstellungen!$B$12&gt;0,G246/Einstellungen!$B$12,""))</f>
        <v/>
      </c>
      <c r="O246" s="18"/>
      <c r="P246" s="21" t="str">
        <f aca="false">IF(OR(O246="",F246=""),"",F246/O246-1)</f>
        <v/>
      </c>
      <c r="Q246" s="10"/>
      <c r="R246" s="22" t="str">
        <f aca="false">IF(I246="Verloren",N(R245)+1,IF(I246="Storniert",N(R245),IF(I246="","",0)))</f>
        <v/>
      </c>
    </row>
    <row r="247" customFormat="false" ht="15" hidden="false" customHeight="false" outlineLevel="0" collapsed="false">
      <c r="A247" s="17"/>
      <c r="B247" s="10"/>
      <c r="C247" s="10"/>
      <c r="D247" s="10"/>
      <c r="E247" s="10"/>
      <c r="F247" s="18"/>
      <c r="G247" s="8"/>
      <c r="H247" s="10"/>
      <c r="I247" s="10"/>
      <c r="J247" s="19" t="str">
        <f aca="false">IF(OR(I247="",G247=""),"",IF(I247="Verloren",0,IF(I247="Storniert",G247,IF(H247="Vom Einsatz",ROUND(G247*(1-Einstellungen!$B$6)*F247,2),IF(H247="Vom Gewinn",ROUND(G247+(G247*F247-G247)*(1-Einstellungen!$B$6),2),ROUND(G247*F247,2))))))</f>
        <v/>
      </c>
      <c r="K247" s="8"/>
      <c r="L247" s="19" t="str">
        <f aca="false">IF(J247="","",IF(K247&lt;&gt;"",K247,J247)-G247)</f>
        <v/>
      </c>
      <c r="M247" s="19" t="str">
        <f aca="false">IF(L247="","",Einstellungen!$B$4+SUM($L$6:L247))</f>
        <v/>
      </c>
      <c r="N247" s="20" t="str">
        <f aca="false">IF(G247="","",IF(Einstellungen!$B$12&gt;0,G247/Einstellungen!$B$12,""))</f>
        <v/>
      </c>
      <c r="O247" s="18"/>
      <c r="P247" s="21" t="str">
        <f aca="false">IF(OR(O247="",F247=""),"",F247/O247-1)</f>
        <v/>
      </c>
      <c r="Q247" s="10"/>
      <c r="R247" s="22" t="str">
        <f aca="false">IF(I247="Verloren",N(R246)+1,IF(I247="Storniert",N(R246),IF(I247="","",0)))</f>
        <v/>
      </c>
    </row>
    <row r="248" customFormat="false" ht="15" hidden="false" customHeight="false" outlineLevel="0" collapsed="false">
      <c r="A248" s="17"/>
      <c r="B248" s="10"/>
      <c r="C248" s="10"/>
      <c r="D248" s="10"/>
      <c r="E248" s="10"/>
      <c r="F248" s="18"/>
      <c r="G248" s="8"/>
      <c r="H248" s="10"/>
      <c r="I248" s="10"/>
      <c r="J248" s="19" t="str">
        <f aca="false">IF(OR(I248="",G248=""),"",IF(I248="Verloren",0,IF(I248="Storniert",G248,IF(H248="Vom Einsatz",ROUND(G248*(1-Einstellungen!$B$6)*F248,2),IF(H248="Vom Gewinn",ROUND(G248+(G248*F248-G248)*(1-Einstellungen!$B$6),2),ROUND(G248*F248,2))))))</f>
        <v/>
      </c>
      <c r="K248" s="8"/>
      <c r="L248" s="19" t="str">
        <f aca="false">IF(J248="","",IF(K248&lt;&gt;"",K248,J248)-G248)</f>
        <v/>
      </c>
      <c r="M248" s="19" t="str">
        <f aca="false">IF(L248="","",Einstellungen!$B$4+SUM($L$6:L248))</f>
        <v/>
      </c>
      <c r="N248" s="20" t="str">
        <f aca="false">IF(G248="","",IF(Einstellungen!$B$12&gt;0,G248/Einstellungen!$B$12,""))</f>
        <v/>
      </c>
      <c r="O248" s="18"/>
      <c r="P248" s="21" t="str">
        <f aca="false">IF(OR(O248="",F248=""),"",F248/O248-1)</f>
        <v/>
      </c>
      <c r="Q248" s="10"/>
      <c r="R248" s="22" t="str">
        <f aca="false">IF(I248="Verloren",N(R247)+1,IF(I248="Storniert",N(R247),IF(I248="","",0)))</f>
        <v/>
      </c>
    </row>
    <row r="249" customFormat="false" ht="15" hidden="false" customHeight="false" outlineLevel="0" collapsed="false">
      <c r="A249" s="17"/>
      <c r="B249" s="10"/>
      <c r="C249" s="10"/>
      <c r="D249" s="10"/>
      <c r="E249" s="10"/>
      <c r="F249" s="18"/>
      <c r="G249" s="8"/>
      <c r="H249" s="10"/>
      <c r="I249" s="10"/>
      <c r="J249" s="19" t="str">
        <f aca="false">IF(OR(I249="",G249=""),"",IF(I249="Verloren",0,IF(I249="Storniert",G249,IF(H249="Vom Einsatz",ROUND(G249*(1-Einstellungen!$B$6)*F249,2),IF(H249="Vom Gewinn",ROUND(G249+(G249*F249-G249)*(1-Einstellungen!$B$6),2),ROUND(G249*F249,2))))))</f>
        <v/>
      </c>
      <c r="K249" s="8"/>
      <c r="L249" s="19" t="str">
        <f aca="false">IF(J249="","",IF(K249&lt;&gt;"",K249,J249)-G249)</f>
        <v/>
      </c>
      <c r="M249" s="19" t="str">
        <f aca="false">IF(L249="","",Einstellungen!$B$4+SUM($L$6:L249))</f>
        <v/>
      </c>
      <c r="N249" s="20" t="str">
        <f aca="false">IF(G249="","",IF(Einstellungen!$B$12&gt;0,G249/Einstellungen!$B$12,""))</f>
        <v/>
      </c>
      <c r="O249" s="18"/>
      <c r="P249" s="21" t="str">
        <f aca="false">IF(OR(O249="",F249=""),"",F249/O249-1)</f>
        <v/>
      </c>
      <c r="Q249" s="10"/>
      <c r="R249" s="22" t="str">
        <f aca="false">IF(I249="Verloren",N(R248)+1,IF(I249="Storniert",N(R248),IF(I249="","",0)))</f>
        <v/>
      </c>
    </row>
    <row r="250" customFormat="false" ht="15" hidden="false" customHeight="false" outlineLevel="0" collapsed="false">
      <c r="A250" s="17"/>
      <c r="B250" s="10"/>
      <c r="C250" s="10"/>
      <c r="D250" s="10"/>
      <c r="E250" s="10"/>
      <c r="F250" s="18"/>
      <c r="G250" s="8"/>
      <c r="H250" s="10"/>
      <c r="I250" s="10"/>
      <c r="J250" s="19" t="str">
        <f aca="false">IF(OR(I250="",G250=""),"",IF(I250="Verloren",0,IF(I250="Storniert",G250,IF(H250="Vom Einsatz",ROUND(G250*(1-Einstellungen!$B$6)*F250,2),IF(H250="Vom Gewinn",ROUND(G250+(G250*F250-G250)*(1-Einstellungen!$B$6),2),ROUND(G250*F250,2))))))</f>
        <v/>
      </c>
      <c r="K250" s="8"/>
      <c r="L250" s="19" t="str">
        <f aca="false">IF(J250="","",IF(K250&lt;&gt;"",K250,J250)-G250)</f>
        <v/>
      </c>
      <c r="M250" s="19" t="str">
        <f aca="false">IF(L250="","",Einstellungen!$B$4+SUM($L$6:L250))</f>
        <v/>
      </c>
      <c r="N250" s="20" t="str">
        <f aca="false">IF(G250="","",IF(Einstellungen!$B$12&gt;0,G250/Einstellungen!$B$12,""))</f>
        <v/>
      </c>
      <c r="O250" s="18"/>
      <c r="P250" s="21" t="str">
        <f aca="false">IF(OR(O250="",F250=""),"",F250/O250-1)</f>
        <v/>
      </c>
      <c r="Q250" s="10"/>
      <c r="R250" s="22" t="str">
        <f aca="false">IF(I250="Verloren",N(R249)+1,IF(I250="Storniert",N(R249),IF(I250="","",0)))</f>
        <v/>
      </c>
    </row>
    <row r="251" customFormat="false" ht="15" hidden="false" customHeight="false" outlineLevel="0" collapsed="false">
      <c r="A251" s="17"/>
      <c r="B251" s="10"/>
      <c r="C251" s="10"/>
      <c r="D251" s="10"/>
      <c r="E251" s="10"/>
      <c r="F251" s="18"/>
      <c r="G251" s="8"/>
      <c r="H251" s="10"/>
      <c r="I251" s="10"/>
      <c r="J251" s="19" t="str">
        <f aca="false">IF(OR(I251="",G251=""),"",IF(I251="Verloren",0,IF(I251="Storniert",G251,IF(H251="Vom Einsatz",ROUND(G251*(1-Einstellungen!$B$6)*F251,2),IF(H251="Vom Gewinn",ROUND(G251+(G251*F251-G251)*(1-Einstellungen!$B$6),2),ROUND(G251*F251,2))))))</f>
        <v/>
      </c>
      <c r="K251" s="8"/>
      <c r="L251" s="19" t="str">
        <f aca="false">IF(J251="","",IF(K251&lt;&gt;"",K251,J251)-G251)</f>
        <v/>
      </c>
      <c r="M251" s="19" t="str">
        <f aca="false">IF(L251="","",Einstellungen!$B$4+SUM($L$6:L251))</f>
        <v/>
      </c>
      <c r="N251" s="20" t="str">
        <f aca="false">IF(G251="","",IF(Einstellungen!$B$12&gt;0,G251/Einstellungen!$B$12,""))</f>
        <v/>
      </c>
      <c r="O251" s="18"/>
      <c r="P251" s="21" t="str">
        <f aca="false">IF(OR(O251="",F251=""),"",F251/O251-1)</f>
        <v/>
      </c>
      <c r="Q251" s="10"/>
      <c r="R251" s="22" t="str">
        <f aca="false">IF(I251="Verloren",N(R250)+1,IF(I251="Storniert",N(R250),IF(I251="","",0)))</f>
        <v/>
      </c>
    </row>
    <row r="252" customFormat="false" ht="15" hidden="false" customHeight="false" outlineLevel="0" collapsed="false">
      <c r="A252" s="17"/>
      <c r="B252" s="10"/>
      <c r="C252" s="10"/>
      <c r="D252" s="10"/>
      <c r="E252" s="10"/>
      <c r="F252" s="18"/>
      <c r="G252" s="8"/>
      <c r="H252" s="10"/>
      <c r="I252" s="10"/>
      <c r="J252" s="19" t="str">
        <f aca="false">IF(OR(I252="",G252=""),"",IF(I252="Verloren",0,IF(I252="Storniert",G252,IF(H252="Vom Einsatz",ROUND(G252*(1-Einstellungen!$B$6)*F252,2),IF(H252="Vom Gewinn",ROUND(G252+(G252*F252-G252)*(1-Einstellungen!$B$6),2),ROUND(G252*F252,2))))))</f>
        <v/>
      </c>
      <c r="K252" s="8"/>
      <c r="L252" s="19" t="str">
        <f aca="false">IF(J252="","",IF(K252&lt;&gt;"",K252,J252)-G252)</f>
        <v/>
      </c>
      <c r="M252" s="19" t="str">
        <f aca="false">IF(L252="","",Einstellungen!$B$4+SUM($L$6:L252))</f>
        <v/>
      </c>
      <c r="N252" s="20" t="str">
        <f aca="false">IF(G252="","",IF(Einstellungen!$B$12&gt;0,G252/Einstellungen!$B$12,""))</f>
        <v/>
      </c>
      <c r="O252" s="18"/>
      <c r="P252" s="21" t="str">
        <f aca="false">IF(OR(O252="",F252=""),"",F252/O252-1)</f>
        <v/>
      </c>
      <c r="Q252" s="10"/>
      <c r="R252" s="22" t="str">
        <f aca="false">IF(I252="Verloren",N(R251)+1,IF(I252="Storniert",N(R251),IF(I252="","",0)))</f>
        <v/>
      </c>
    </row>
    <row r="253" customFormat="false" ht="15" hidden="false" customHeight="false" outlineLevel="0" collapsed="false">
      <c r="A253" s="17"/>
      <c r="B253" s="10"/>
      <c r="C253" s="10"/>
      <c r="D253" s="10"/>
      <c r="E253" s="10"/>
      <c r="F253" s="18"/>
      <c r="G253" s="8"/>
      <c r="H253" s="10"/>
      <c r="I253" s="10"/>
      <c r="J253" s="19" t="str">
        <f aca="false">IF(OR(I253="",G253=""),"",IF(I253="Verloren",0,IF(I253="Storniert",G253,IF(H253="Vom Einsatz",ROUND(G253*(1-Einstellungen!$B$6)*F253,2),IF(H253="Vom Gewinn",ROUND(G253+(G253*F253-G253)*(1-Einstellungen!$B$6),2),ROUND(G253*F253,2))))))</f>
        <v/>
      </c>
      <c r="K253" s="8"/>
      <c r="L253" s="19" t="str">
        <f aca="false">IF(J253="","",IF(K253&lt;&gt;"",K253,J253)-G253)</f>
        <v/>
      </c>
      <c r="M253" s="19" t="str">
        <f aca="false">IF(L253="","",Einstellungen!$B$4+SUM($L$6:L253))</f>
        <v/>
      </c>
      <c r="N253" s="20" t="str">
        <f aca="false">IF(G253="","",IF(Einstellungen!$B$12&gt;0,G253/Einstellungen!$B$12,""))</f>
        <v/>
      </c>
      <c r="O253" s="18"/>
      <c r="P253" s="21" t="str">
        <f aca="false">IF(OR(O253="",F253=""),"",F253/O253-1)</f>
        <v/>
      </c>
      <c r="Q253" s="10"/>
      <c r="R253" s="22" t="str">
        <f aca="false">IF(I253="Verloren",N(R252)+1,IF(I253="Storniert",N(R252),IF(I253="","",0)))</f>
        <v/>
      </c>
    </row>
    <row r="254" customFormat="false" ht="15" hidden="false" customHeight="false" outlineLevel="0" collapsed="false">
      <c r="A254" s="17"/>
      <c r="B254" s="10"/>
      <c r="C254" s="10"/>
      <c r="D254" s="10"/>
      <c r="E254" s="10"/>
      <c r="F254" s="18"/>
      <c r="G254" s="8"/>
      <c r="H254" s="10"/>
      <c r="I254" s="10"/>
      <c r="J254" s="19" t="str">
        <f aca="false">IF(OR(I254="",G254=""),"",IF(I254="Verloren",0,IF(I254="Storniert",G254,IF(H254="Vom Einsatz",ROUND(G254*(1-Einstellungen!$B$6)*F254,2),IF(H254="Vom Gewinn",ROUND(G254+(G254*F254-G254)*(1-Einstellungen!$B$6),2),ROUND(G254*F254,2))))))</f>
        <v/>
      </c>
      <c r="K254" s="8"/>
      <c r="L254" s="19" t="str">
        <f aca="false">IF(J254="","",IF(K254&lt;&gt;"",K254,J254)-G254)</f>
        <v/>
      </c>
      <c r="M254" s="19" t="str">
        <f aca="false">IF(L254="","",Einstellungen!$B$4+SUM($L$6:L254))</f>
        <v/>
      </c>
      <c r="N254" s="20" t="str">
        <f aca="false">IF(G254="","",IF(Einstellungen!$B$12&gt;0,G254/Einstellungen!$B$12,""))</f>
        <v/>
      </c>
      <c r="O254" s="18"/>
      <c r="P254" s="21" t="str">
        <f aca="false">IF(OR(O254="",F254=""),"",F254/O254-1)</f>
        <v/>
      </c>
      <c r="Q254" s="10"/>
      <c r="R254" s="22" t="str">
        <f aca="false">IF(I254="Verloren",N(R253)+1,IF(I254="Storniert",N(R253),IF(I254="","",0)))</f>
        <v/>
      </c>
    </row>
    <row r="255" customFormat="false" ht="15" hidden="false" customHeight="false" outlineLevel="0" collapsed="false">
      <c r="A255" s="17"/>
      <c r="B255" s="10"/>
      <c r="C255" s="10"/>
      <c r="D255" s="10"/>
      <c r="E255" s="10"/>
      <c r="F255" s="18"/>
      <c r="G255" s="8"/>
      <c r="H255" s="10"/>
      <c r="I255" s="10"/>
      <c r="J255" s="19" t="str">
        <f aca="false">IF(OR(I255="",G255=""),"",IF(I255="Verloren",0,IF(I255="Storniert",G255,IF(H255="Vom Einsatz",ROUND(G255*(1-Einstellungen!$B$6)*F255,2),IF(H255="Vom Gewinn",ROUND(G255+(G255*F255-G255)*(1-Einstellungen!$B$6),2),ROUND(G255*F255,2))))))</f>
        <v/>
      </c>
      <c r="K255" s="8"/>
      <c r="L255" s="19" t="str">
        <f aca="false">IF(J255="","",IF(K255&lt;&gt;"",K255,J255)-G255)</f>
        <v/>
      </c>
      <c r="M255" s="19" t="str">
        <f aca="false">IF(L255="","",Einstellungen!$B$4+SUM($L$6:L255))</f>
        <v/>
      </c>
      <c r="N255" s="20" t="str">
        <f aca="false">IF(G255="","",IF(Einstellungen!$B$12&gt;0,G255/Einstellungen!$B$12,""))</f>
        <v/>
      </c>
      <c r="O255" s="18"/>
      <c r="P255" s="21" t="str">
        <f aca="false">IF(OR(O255="",F255=""),"",F255/O255-1)</f>
        <v/>
      </c>
      <c r="Q255" s="10"/>
      <c r="R255" s="22" t="str">
        <f aca="false">IF(I255="Verloren",N(R254)+1,IF(I255="Storniert",N(R254),IF(I255="","",0)))</f>
        <v/>
      </c>
    </row>
    <row r="256" customFormat="false" ht="15" hidden="false" customHeight="false" outlineLevel="0" collapsed="false">
      <c r="A256" s="17"/>
      <c r="B256" s="10"/>
      <c r="C256" s="10"/>
      <c r="D256" s="10"/>
      <c r="E256" s="10"/>
      <c r="F256" s="18"/>
      <c r="G256" s="8"/>
      <c r="H256" s="10"/>
      <c r="I256" s="10"/>
      <c r="J256" s="19" t="str">
        <f aca="false">IF(OR(I256="",G256=""),"",IF(I256="Verloren",0,IF(I256="Storniert",G256,IF(H256="Vom Einsatz",ROUND(G256*(1-Einstellungen!$B$6)*F256,2),IF(H256="Vom Gewinn",ROUND(G256+(G256*F256-G256)*(1-Einstellungen!$B$6),2),ROUND(G256*F256,2))))))</f>
        <v/>
      </c>
      <c r="K256" s="8"/>
      <c r="L256" s="19" t="str">
        <f aca="false">IF(J256="","",IF(K256&lt;&gt;"",K256,J256)-G256)</f>
        <v/>
      </c>
      <c r="M256" s="19" t="str">
        <f aca="false">IF(L256="","",Einstellungen!$B$4+SUM($L$6:L256))</f>
        <v/>
      </c>
      <c r="N256" s="20" t="str">
        <f aca="false">IF(G256="","",IF(Einstellungen!$B$12&gt;0,G256/Einstellungen!$B$12,""))</f>
        <v/>
      </c>
      <c r="O256" s="18"/>
      <c r="P256" s="21" t="str">
        <f aca="false">IF(OR(O256="",F256=""),"",F256/O256-1)</f>
        <v/>
      </c>
      <c r="Q256" s="10"/>
      <c r="R256" s="22" t="str">
        <f aca="false">IF(I256="Verloren",N(R255)+1,IF(I256="Storniert",N(R255),IF(I256="","",0)))</f>
        <v/>
      </c>
    </row>
    <row r="257" customFormat="false" ht="15" hidden="false" customHeight="false" outlineLevel="0" collapsed="false">
      <c r="A257" s="17"/>
      <c r="B257" s="10"/>
      <c r="C257" s="10"/>
      <c r="D257" s="10"/>
      <c r="E257" s="10"/>
      <c r="F257" s="18"/>
      <c r="G257" s="8"/>
      <c r="H257" s="10"/>
      <c r="I257" s="10"/>
      <c r="J257" s="19" t="str">
        <f aca="false">IF(OR(I257="",G257=""),"",IF(I257="Verloren",0,IF(I257="Storniert",G257,IF(H257="Vom Einsatz",ROUND(G257*(1-Einstellungen!$B$6)*F257,2),IF(H257="Vom Gewinn",ROUND(G257+(G257*F257-G257)*(1-Einstellungen!$B$6),2),ROUND(G257*F257,2))))))</f>
        <v/>
      </c>
      <c r="K257" s="8"/>
      <c r="L257" s="19" t="str">
        <f aca="false">IF(J257="","",IF(K257&lt;&gt;"",K257,J257)-G257)</f>
        <v/>
      </c>
      <c r="M257" s="19" t="str">
        <f aca="false">IF(L257="","",Einstellungen!$B$4+SUM($L$6:L257))</f>
        <v/>
      </c>
      <c r="N257" s="20" t="str">
        <f aca="false">IF(G257="","",IF(Einstellungen!$B$12&gt;0,G257/Einstellungen!$B$12,""))</f>
        <v/>
      </c>
      <c r="O257" s="18"/>
      <c r="P257" s="21" t="str">
        <f aca="false">IF(OR(O257="",F257=""),"",F257/O257-1)</f>
        <v/>
      </c>
      <c r="Q257" s="10"/>
      <c r="R257" s="22" t="str">
        <f aca="false">IF(I257="Verloren",N(R256)+1,IF(I257="Storniert",N(R256),IF(I257="","",0)))</f>
        <v/>
      </c>
    </row>
    <row r="258" customFormat="false" ht="15" hidden="false" customHeight="false" outlineLevel="0" collapsed="false">
      <c r="A258" s="17"/>
      <c r="B258" s="10"/>
      <c r="C258" s="10"/>
      <c r="D258" s="10"/>
      <c r="E258" s="10"/>
      <c r="F258" s="18"/>
      <c r="G258" s="8"/>
      <c r="H258" s="10"/>
      <c r="I258" s="10"/>
      <c r="J258" s="19" t="str">
        <f aca="false">IF(OR(I258="",G258=""),"",IF(I258="Verloren",0,IF(I258="Storniert",G258,IF(H258="Vom Einsatz",ROUND(G258*(1-Einstellungen!$B$6)*F258,2),IF(H258="Vom Gewinn",ROUND(G258+(G258*F258-G258)*(1-Einstellungen!$B$6),2),ROUND(G258*F258,2))))))</f>
        <v/>
      </c>
      <c r="K258" s="8"/>
      <c r="L258" s="19" t="str">
        <f aca="false">IF(J258="","",IF(K258&lt;&gt;"",K258,J258)-G258)</f>
        <v/>
      </c>
      <c r="M258" s="19" t="str">
        <f aca="false">IF(L258="","",Einstellungen!$B$4+SUM($L$6:L258))</f>
        <v/>
      </c>
      <c r="N258" s="20" t="str">
        <f aca="false">IF(G258="","",IF(Einstellungen!$B$12&gt;0,G258/Einstellungen!$B$12,""))</f>
        <v/>
      </c>
      <c r="O258" s="18"/>
      <c r="P258" s="21" t="str">
        <f aca="false">IF(OR(O258="",F258=""),"",F258/O258-1)</f>
        <v/>
      </c>
      <c r="Q258" s="10"/>
      <c r="R258" s="22" t="str">
        <f aca="false">IF(I258="Verloren",N(R257)+1,IF(I258="Storniert",N(R257),IF(I258="","",0)))</f>
        <v/>
      </c>
    </row>
    <row r="259" customFormat="false" ht="15" hidden="false" customHeight="false" outlineLevel="0" collapsed="false">
      <c r="A259" s="17"/>
      <c r="B259" s="10"/>
      <c r="C259" s="10"/>
      <c r="D259" s="10"/>
      <c r="E259" s="10"/>
      <c r="F259" s="18"/>
      <c r="G259" s="8"/>
      <c r="H259" s="10"/>
      <c r="I259" s="10"/>
      <c r="J259" s="19" t="str">
        <f aca="false">IF(OR(I259="",G259=""),"",IF(I259="Verloren",0,IF(I259="Storniert",G259,IF(H259="Vom Einsatz",ROUND(G259*(1-Einstellungen!$B$6)*F259,2),IF(H259="Vom Gewinn",ROUND(G259+(G259*F259-G259)*(1-Einstellungen!$B$6),2),ROUND(G259*F259,2))))))</f>
        <v/>
      </c>
      <c r="K259" s="8"/>
      <c r="L259" s="19" t="str">
        <f aca="false">IF(J259="","",IF(K259&lt;&gt;"",K259,J259)-G259)</f>
        <v/>
      </c>
      <c r="M259" s="19" t="str">
        <f aca="false">IF(L259="","",Einstellungen!$B$4+SUM($L$6:L259))</f>
        <v/>
      </c>
      <c r="N259" s="20" t="str">
        <f aca="false">IF(G259="","",IF(Einstellungen!$B$12&gt;0,G259/Einstellungen!$B$12,""))</f>
        <v/>
      </c>
      <c r="O259" s="18"/>
      <c r="P259" s="21" t="str">
        <f aca="false">IF(OR(O259="",F259=""),"",F259/O259-1)</f>
        <v/>
      </c>
      <c r="Q259" s="10"/>
      <c r="R259" s="22" t="str">
        <f aca="false">IF(I259="Verloren",N(R258)+1,IF(I259="Storniert",N(R258),IF(I259="","",0)))</f>
        <v/>
      </c>
    </row>
    <row r="260" customFormat="false" ht="15" hidden="false" customHeight="false" outlineLevel="0" collapsed="false">
      <c r="A260" s="17"/>
      <c r="B260" s="10"/>
      <c r="C260" s="10"/>
      <c r="D260" s="10"/>
      <c r="E260" s="10"/>
      <c r="F260" s="18"/>
      <c r="G260" s="8"/>
      <c r="H260" s="10"/>
      <c r="I260" s="10"/>
      <c r="J260" s="19" t="str">
        <f aca="false">IF(OR(I260="",G260=""),"",IF(I260="Verloren",0,IF(I260="Storniert",G260,IF(H260="Vom Einsatz",ROUND(G260*(1-Einstellungen!$B$6)*F260,2),IF(H260="Vom Gewinn",ROUND(G260+(G260*F260-G260)*(1-Einstellungen!$B$6),2),ROUND(G260*F260,2))))))</f>
        <v/>
      </c>
      <c r="K260" s="8"/>
      <c r="L260" s="19" t="str">
        <f aca="false">IF(J260="","",IF(K260&lt;&gt;"",K260,J260)-G260)</f>
        <v/>
      </c>
      <c r="M260" s="19" t="str">
        <f aca="false">IF(L260="","",Einstellungen!$B$4+SUM($L$6:L260))</f>
        <v/>
      </c>
      <c r="N260" s="20" t="str">
        <f aca="false">IF(G260="","",IF(Einstellungen!$B$12&gt;0,G260/Einstellungen!$B$12,""))</f>
        <v/>
      </c>
      <c r="O260" s="18"/>
      <c r="P260" s="21" t="str">
        <f aca="false">IF(OR(O260="",F260=""),"",F260/O260-1)</f>
        <v/>
      </c>
      <c r="Q260" s="10"/>
      <c r="R260" s="22" t="str">
        <f aca="false">IF(I260="Verloren",N(R259)+1,IF(I260="Storniert",N(R259),IF(I260="","",0)))</f>
        <v/>
      </c>
    </row>
    <row r="261" customFormat="false" ht="15" hidden="false" customHeight="false" outlineLevel="0" collapsed="false">
      <c r="A261" s="17"/>
      <c r="B261" s="10"/>
      <c r="C261" s="10"/>
      <c r="D261" s="10"/>
      <c r="E261" s="10"/>
      <c r="F261" s="18"/>
      <c r="G261" s="8"/>
      <c r="H261" s="10"/>
      <c r="I261" s="10"/>
      <c r="J261" s="19" t="str">
        <f aca="false">IF(OR(I261="",G261=""),"",IF(I261="Verloren",0,IF(I261="Storniert",G261,IF(H261="Vom Einsatz",ROUND(G261*(1-Einstellungen!$B$6)*F261,2),IF(H261="Vom Gewinn",ROUND(G261+(G261*F261-G261)*(1-Einstellungen!$B$6),2),ROUND(G261*F261,2))))))</f>
        <v/>
      </c>
      <c r="K261" s="8"/>
      <c r="L261" s="19" t="str">
        <f aca="false">IF(J261="","",IF(K261&lt;&gt;"",K261,J261)-G261)</f>
        <v/>
      </c>
      <c r="M261" s="19" t="str">
        <f aca="false">IF(L261="","",Einstellungen!$B$4+SUM($L$6:L261))</f>
        <v/>
      </c>
      <c r="N261" s="20" t="str">
        <f aca="false">IF(G261="","",IF(Einstellungen!$B$12&gt;0,G261/Einstellungen!$B$12,""))</f>
        <v/>
      </c>
      <c r="O261" s="18"/>
      <c r="P261" s="21" t="str">
        <f aca="false">IF(OR(O261="",F261=""),"",F261/O261-1)</f>
        <v/>
      </c>
      <c r="Q261" s="10"/>
      <c r="R261" s="22" t="str">
        <f aca="false">IF(I261="Verloren",N(R260)+1,IF(I261="Storniert",N(R260),IF(I261="","",0)))</f>
        <v/>
      </c>
    </row>
    <row r="262" customFormat="false" ht="15" hidden="false" customHeight="false" outlineLevel="0" collapsed="false">
      <c r="A262" s="17"/>
      <c r="B262" s="10"/>
      <c r="C262" s="10"/>
      <c r="D262" s="10"/>
      <c r="E262" s="10"/>
      <c r="F262" s="18"/>
      <c r="G262" s="8"/>
      <c r="H262" s="10"/>
      <c r="I262" s="10"/>
      <c r="J262" s="19" t="str">
        <f aca="false">IF(OR(I262="",G262=""),"",IF(I262="Verloren",0,IF(I262="Storniert",G262,IF(H262="Vom Einsatz",ROUND(G262*(1-Einstellungen!$B$6)*F262,2),IF(H262="Vom Gewinn",ROUND(G262+(G262*F262-G262)*(1-Einstellungen!$B$6),2),ROUND(G262*F262,2))))))</f>
        <v/>
      </c>
      <c r="K262" s="8"/>
      <c r="L262" s="19" t="str">
        <f aca="false">IF(J262="","",IF(K262&lt;&gt;"",K262,J262)-G262)</f>
        <v/>
      </c>
      <c r="M262" s="19" t="str">
        <f aca="false">IF(L262="","",Einstellungen!$B$4+SUM($L$6:L262))</f>
        <v/>
      </c>
      <c r="N262" s="20" t="str">
        <f aca="false">IF(G262="","",IF(Einstellungen!$B$12&gt;0,G262/Einstellungen!$B$12,""))</f>
        <v/>
      </c>
      <c r="O262" s="18"/>
      <c r="P262" s="21" t="str">
        <f aca="false">IF(OR(O262="",F262=""),"",F262/O262-1)</f>
        <v/>
      </c>
      <c r="Q262" s="10"/>
      <c r="R262" s="22" t="str">
        <f aca="false">IF(I262="Verloren",N(R261)+1,IF(I262="Storniert",N(R261),IF(I262="","",0)))</f>
        <v/>
      </c>
    </row>
    <row r="263" customFormat="false" ht="15" hidden="false" customHeight="false" outlineLevel="0" collapsed="false">
      <c r="A263" s="17"/>
      <c r="B263" s="10"/>
      <c r="C263" s="10"/>
      <c r="D263" s="10"/>
      <c r="E263" s="10"/>
      <c r="F263" s="18"/>
      <c r="G263" s="8"/>
      <c r="H263" s="10"/>
      <c r="I263" s="10"/>
      <c r="J263" s="19" t="str">
        <f aca="false">IF(OR(I263="",G263=""),"",IF(I263="Verloren",0,IF(I263="Storniert",G263,IF(H263="Vom Einsatz",ROUND(G263*(1-Einstellungen!$B$6)*F263,2),IF(H263="Vom Gewinn",ROUND(G263+(G263*F263-G263)*(1-Einstellungen!$B$6),2),ROUND(G263*F263,2))))))</f>
        <v/>
      </c>
      <c r="K263" s="8"/>
      <c r="L263" s="19" t="str">
        <f aca="false">IF(J263="","",IF(K263&lt;&gt;"",K263,J263)-G263)</f>
        <v/>
      </c>
      <c r="M263" s="19" t="str">
        <f aca="false">IF(L263="","",Einstellungen!$B$4+SUM($L$6:L263))</f>
        <v/>
      </c>
      <c r="N263" s="20" t="str">
        <f aca="false">IF(G263="","",IF(Einstellungen!$B$12&gt;0,G263/Einstellungen!$B$12,""))</f>
        <v/>
      </c>
      <c r="O263" s="18"/>
      <c r="P263" s="21" t="str">
        <f aca="false">IF(OR(O263="",F263=""),"",F263/O263-1)</f>
        <v/>
      </c>
      <c r="Q263" s="10"/>
      <c r="R263" s="22" t="str">
        <f aca="false">IF(I263="Verloren",N(R262)+1,IF(I263="Storniert",N(R262),IF(I263="","",0)))</f>
        <v/>
      </c>
    </row>
    <row r="264" customFormat="false" ht="15" hidden="false" customHeight="false" outlineLevel="0" collapsed="false">
      <c r="A264" s="17"/>
      <c r="B264" s="10"/>
      <c r="C264" s="10"/>
      <c r="D264" s="10"/>
      <c r="E264" s="10"/>
      <c r="F264" s="18"/>
      <c r="G264" s="8"/>
      <c r="H264" s="10"/>
      <c r="I264" s="10"/>
      <c r="J264" s="19" t="str">
        <f aca="false">IF(OR(I264="",G264=""),"",IF(I264="Verloren",0,IF(I264="Storniert",G264,IF(H264="Vom Einsatz",ROUND(G264*(1-Einstellungen!$B$6)*F264,2),IF(H264="Vom Gewinn",ROUND(G264+(G264*F264-G264)*(1-Einstellungen!$B$6),2),ROUND(G264*F264,2))))))</f>
        <v/>
      </c>
      <c r="K264" s="8"/>
      <c r="L264" s="19" t="str">
        <f aca="false">IF(J264="","",IF(K264&lt;&gt;"",K264,J264)-G264)</f>
        <v/>
      </c>
      <c r="M264" s="19" t="str">
        <f aca="false">IF(L264="","",Einstellungen!$B$4+SUM($L$6:L264))</f>
        <v/>
      </c>
      <c r="N264" s="20" t="str">
        <f aca="false">IF(G264="","",IF(Einstellungen!$B$12&gt;0,G264/Einstellungen!$B$12,""))</f>
        <v/>
      </c>
      <c r="O264" s="18"/>
      <c r="P264" s="21" t="str">
        <f aca="false">IF(OR(O264="",F264=""),"",F264/O264-1)</f>
        <v/>
      </c>
      <c r="Q264" s="10"/>
      <c r="R264" s="22" t="str">
        <f aca="false">IF(I264="Verloren",N(R263)+1,IF(I264="Storniert",N(R263),IF(I264="","",0)))</f>
        <v/>
      </c>
    </row>
    <row r="265" customFormat="false" ht="15" hidden="false" customHeight="false" outlineLevel="0" collapsed="false">
      <c r="A265" s="17"/>
      <c r="B265" s="10"/>
      <c r="C265" s="10"/>
      <c r="D265" s="10"/>
      <c r="E265" s="10"/>
      <c r="F265" s="18"/>
      <c r="G265" s="8"/>
      <c r="H265" s="10"/>
      <c r="I265" s="10"/>
      <c r="J265" s="19" t="str">
        <f aca="false">IF(OR(I265="",G265=""),"",IF(I265="Verloren",0,IF(I265="Storniert",G265,IF(H265="Vom Einsatz",ROUND(G265*(1-Einstellungen!$B$6)*F265,2),IF(H265="Vom Gewinn",ROUND(G265+(G265*F265-G265)*(1-Einstellungen!$B$6),2),ROUND(G265*F265,2))))))</f>
        <v/>
      </c>
      <c r="K265" s="8"/>
      <c r="L265" s="19" t="str">
        <f aca="false">IF(J265="","",IF(K265&lt;&gt;"",K265,J265)-G265)</f>
        <v/>
      </c>
      <c r="M265" s="19" t="str">
        <f aca="false">IF(L265="","",Einstellungen!$B$4+SUM($L$6:L265))</f>
        <v/>
      </c>
      <c r="N265" s="20" t="str">
        <f aca="false">IF(G265="","",IF(Einstellungen!$B$12&gt;0,G265/Einstellungen!$B$12,""))</f>
        <v/>
      </c>
      <c r="O265" s="18"/>
      <c r="P265" s="21" t="str">
        <f aca="false">IF(OR(O265="",F265=""),"",F265/O265-1)</f>
        <v/>
      </c>
      <c r="Q265" s="10"/>
      <c r="R265" s="22" t="str">
        <f aca="false">IF(I265="Verloren",N(R264)+1,IF(I265="Storniert",N(R264),IF(I265="","",0)))</f>
        <v/>
      </c>
    </row>
    <row r="266" customFormat="false" ht="15" hidden="false" customHeight="false" outlineLevel="0" collapsed="false">
      <c r="A266" s="17"/>
      <c r="B266" s="10"/>
      <c r="C266" s="10"/>
      <c r="D266" s="10"/>
      <c r="E266" s="10"/>
      <c r="F266" s="18"/>
      <c r="G266" s="8"/>
      <c r="H266" s="10"/>
      <c r="I266" s="10"/>
      <c r="J266" s="19" t="str">
        <f aca="false">IF(OR(I266="",G266=""),"",IF(I266="Verloren",0,IF(I266="Storniert",G266,IF(H266="Vom Einsatz",ROUND(G266*(1-Einstellungen!$B$6)*F266,2),IF(H266="Vom Gewinn",ROUND(G266+(G266*F266-G266)*(1-Einstellungen!$B$6),2),ROUND(G266*F266,2))))))</f>
        <v/>
      </c>
      <c r="K266" s="8"/>
      <c r="L266" s="19" t="str">
        <f aca="false">IF(J266="","",IF(K266&lt;&gt;"",K266,J266)-G266)</f>
        <v/>
      </c>
      <c r="M266" s="19" t="str">
        <f aca="false">IF(L266="","",Einstellungen!$B$4+SUM($L$6:L266))</f>
        <v/>
      </c>
      <c r="N266" s="20" t="str">
        <f aca="false">IF(G266="","",IF(Einstellungen!$B$12&gt;0,G266/Einstellungen!$B$12,""))</f>
        <v/>
      </c>
      <c r="O266" s="18"/>
      <c r="P266" s="21" t="str">
        <f aca="false">IF(OR(O266="",F266=""),"",F266/O266-1)</f>
        <v/>
      </c>
      <c r="Q266" s="10"/>
      <c r="R266" s="22" t="str">
        <f aca="false">IF(I266="Verloren",N(R265)+1,IF(I266="Storniert",N(R265),IF(I266="","",0)))</f>
        <v/>
      </c>
    </row>
    <row r="267" customFormat="false" ht="15" hidden="false" customHeight="false" outlineLevel="0" collapsed="false">
      <c r="A267" s="17"/>
      <c r="B267" s="10"/>
      <c r="C267" s="10"/>
      <c r="D267" s="10"/>
      <c r="E267" s="10"/>
      <c r="F267" s="18"/>
      <c r="G267" s="8"/>
      <c r="H267" s="10"/>
      <c r="I267" s="10"/>
      <c r="J267" s="19" t="str">
        <f aca="false">IF(OR(I267="",G267=""),"",IF(I267="Verloren",0,IF(I267="Storniert",G267,IF(H267="Vom Einsatz",ROUND(G267*(1-Einstellungen!$B$6)*F267,2),IF(H267="Vom Gewinn",ROUND(G267+(G267*F267-G267)*(1-Einstellungen!$B$6),2),ROUND(G267*F267,2))))))</f>
        <v/>
      </c>
      <c r="K267" s="8"/>
      <c r="L267" s="19" t="str">
        <f aca="false">IF(J267="","",IF(K267&lt;&gt;"",K267,J267)-G267)</f>
        <v/>
      </c>
      <c r="M267" s="19" t="str">
        <f aca="false">IF(L267="","",Einstellungen!$B$4+SUM($L$6:L267))</f>
        <v/>
      </c>
      <c r="N267" s="20" t="str">
        <f aca="false">IF(G267="","",IF(Einstellungen!$B$12&gt;0,G267/Einstellungen!$B$12,""))</f>
        <v/>
      </c>
      <c r="O267" s="18"/>
      <c r="P267" s="21" t="str">
        <f aca="false">IF(OR(O267="",F267=""),"",F267/O267-1)</f>
        <v/>
      </c>
      <c r="Q267" s="10"/>
      <c r="R267" s="22" t="str">
        <f aca="false">IF(I267="Verloren",N(R266)+1,IF(I267="Storniert",N(R266),IF(I267="","",0)))</f>
        <v/>
      </c>
    </row>
    <row r="268" customFormat="false" ht="15" hidden="false" customHeight="false" outlineLevel="0" collapsed="false">
      <c r="A268" s="17"/>
      <c r="B268" s="10"/>
      <c r="C268" s="10"/>
      <c r="D268" s="10"/>
      <c r="E268" s="10"/>
      <c r="F268" s="18"/>
      <c r="G268" s="8"/>
      <c r="H268" s="10"/>
      <c r="I268" s="10"/>
      <c r="J268" s="19" t="str">
        <f aca="false">IF(OR(I268="",G268=""),"",IF(I268="Verloren",0,IF(I268="Storniert",G268,IF(H268="Vom Einsatz",ROUND(G268*(1-Einstellungen!$B$6)*F268,2),IF(H268="Vom Gewinn",ROUND(G268+(G268*F268-G268)*(1-Einstellungen!$B$6),2),ROUND(G268*F268,2))))))</f>
        <v/>
      </c>
      <c r="K268" s="8"/>
      <c r="L268" s="19" t="str">
        <f aca="false">IF(J268="","",IF(K268&lt;&gt;"",K268,J268)-G268)</f>
        <v/>
      </c>
      <c r="M268" s="19" t="str">
        <f aca="false">IF(L268="","",Einstellungen!$B$4+SUM($L$6:L268))</f>
        <v/>
      </c>
      <c r="N268" s="20" t="str">
        <f aca="false">IF(G268="","",IF(Einstellungen!$B$12&gt;0,G268/Einstellungen!$B$12,""))</f>
        <v/>
      </c>
      <c r="O268" s="18"/>
      <c r="P268" s="21" t="str">
        <f aca="false">IF(OR(O268="",F268=""),"",F268/O268-1)</f>
        <v/>
      </c>
      <c r="Q268" s="10"/>
      <c r="R268" s="22" t="str">
        <f aca="false">IF(I268="Verloren",N(R267)+1,IF(I268="Storniert",N(R267),IF(I268="","",0)))</f>
        <v/>
      </c>
    </row>
    <row r="269" customFormat="false" ht="15" hidden="false" customHeight="false" outlineLevel="0" collapsed="false">
      <c r="A269" s="17"/>
      <c r="B269" s="10"/>
      <c r="C269" s="10"/>
      <c r="D269" s="10"/>
      <c r="E269" s="10"/>
      <c r="F269" s="18"/>
      <c r="G269" s="8"/>
      <c r="H269" s="10"/>
      <c r="I269" s="10"/>
      <c r="J269" s="19" t="str">
        <f aca="false">IF(OR(I269="",G269=""),"",IF(I269="Verloren",0,IF(I269="Storniert",G269,IF(H269="Vom Einsatz",ROUND(G269*(1-Einstellungen!$B$6)*F269,2),IF(H269="Vom Gewinn",ROUND(G269+(G269*F269-G269)*(1-Einstellungen!$B$6),2),ROUND(G269*F269,2))))))</f>
        <v/>
      </c>
      <c r="K269" s="8"/>
      <c r="L269" s="19" t="str">
        <f aca="false">IF(J269="","",IF(K269&lt;&gt;"",K269,J269)-G269)</f>
        <v/>
      </c>
      <c r="M269" s="19" t="str">
        <f aca="false">IF(L269="","",Einstellungen!$B$4+SUM($L$6:L269))</f>
        <v/>
      </c>
      <c r="N269" s="20" t="str">
        <f aca="false">IF(G269="","",IF(Einstellungen!$B$12&gt;0,G269/Einstellungen!$B$12,""))</f>
        <v/>
      </c>
      <c r="O269" s="18"/>
      <c r="P269" s="21" t="str">
        <f aca="false">IF(OR(O269="",F269=""),"",F269/O269-1)</f>
        <v/>
      </c>
      <c r="Q269" s="10"/>
      <c r="R269" s="22" t="str">
        <f aca="false">IF(I269="Verloren",N(R268)+1,IF(I269="Storniert",N(R268),IF(I269="","",0)))</f>
        <v/>
      </c>
    </row>
    <row r="270" customFormat="false" ht="15" hidden="false" customHeight="false" outlineLevel="0" collapsed="false">
      <c r="A270" s="17"/>
      <c r="B270" s="10"/>
      <c r="C270" s="10"/>
      <c r="D270" s="10"/>
      <c r="E270" s="10"/>
      <c r="F270" s="18"/>
      <c r="G270" s="8"/>
      <c r="H270" s="10"/>
      <c r="I270" s="10"/>
      <c r="J270" s="19" t="str">
        <f aca="false">IF(OR(I270="",G270=""),"",IF(I270="Verloren",0,IF(I270="Storniert",G270,IF(H270="Vom Einsatz",ROUND(G270*(1-Einstellungen!$B$6)*F270,2),IF(H270="Vom Gewinn",ROUND(G270+(G270*F270-G270)*(1-Einstellungen!$B$6),2),ROUND(G270*F270,2))))))</f>
        <v/>
      </c>
      <c r="K270" s="8"/>
      <c r="L270" s="19" t="str">
        <f aca="false">IF(J270="","",IF(K270&lt;&gt;"",K270,J270)-G270)</f>
        <v/>
      </c>
      <c r="M270" s="19" t="str">
        <f aca="false">IF(L270="","",Einstellungen!$B$4+SUM($L$6:L270))</f>
        <v/>
      </c>
      <c r="N270" s="20" t="str">
        <f aca="false">IF(G270="","",IF(Einstellungen!$B$12&gt;0,G270/Einstellungen!$B$12,""))</f>
        <v/>
      </c>
      <c r="O270" s="18"/>
      <c r="P270" s="21" t="str">
        <f aca="false">IF(OR(O270="",F270=""),"",F270/O270-1)</f>
        <v/>
      </c>
      <c r="Q270" s="10"/>
      <c r="R270" s="22" t="str">
        <f aca="false">IF(I270="Verloren",N(R269)+1,IF(I270="Storniert",N(R269),IF(I270="","",0)))</f>
        <v/>
      </c>
    </row>
    <row r="271" customFormat="false" ht="15" hidden="false" customHeight="false" outlineLevel="0" collapsed="false">
      <c r="A271" s="17"/>
      <c r="B271" s="10"/>
      <c r="C271" s="10"/>
      <c r="D271" s="10"/>
      <c r="E271" s="10"/>
      <c r="F271" s="18"/>
      <c r="G271" s="8"/>
      <c r="H271" s="10"/>
      <c r="I271" s="10"/>
      <c r="J271" s="19" t="str">
        <f aca="false">IF(OR(I271="",G271=""),"",IF(I271="Verloren",0,IF(I271="Storniert",G271,IF(H271="Vom Einsatz",ROUND(G271*(1-Einstellungen!$B$6)*F271,2),IF(H271="Vom Gewinn",ROUND(G271+(G271*F271-G271)*(1-Einstellungen!$B$6),2),ROUND(G271*F271,2))))))</f>
        <v/>
      </c>
      <c r="K271" s="8"/>
      <c r="L271" s="19" t="str">
        <f aca="false">IF(J271="","",IF(K271&lt;&gt;"",K271,J271)-G271)</f>
        <v/>
      </c>
      <c r="M271" s="19" t="str">
        <f aca="false">IF(L271="","",Einstellungen!$B$4+SUM($L$6:L271))</f>
        <v/>
      </c>
      <c r="N271" s="20" t="str">
        <f aca="false">IF(G271="","",IF(Einstellungen!$B$12&gt;0,G271/Einstellungen!$B$12,""))</f>
        <v/>
      </c>
      <c r="O271" s="18"/>
      <c r="P271" s="21" t="str">
        <f aca="false">IF(OR(O271="",F271=""),"",F271/O271-1)</f>
        <v/>
      </c>
      <c r="Q271" s="10"/>
      <c r="R271" s="22" t="str">
        <f aca="false">IF(I271="Verloren",N(R270)+1,IF(I271="Storniert",N(R270),IF(I271="","",0)))</f>
        <v/>
      </c>
    </row>
    <row r="272" customFormat="false" ht="15" hidden="false" customHeight="false" outlineLevel="0" collapsed="false">
      <c r="A272" s="17"/>
      <c r="B272" s="10"/>
      <c r="C272" s="10"/>
      <c r="D272" s="10"/>
      <c r="E272" s="10"/>
      <c r="F272" s="18"/>
      <c r="G272" s="8"/>
      <c r="H272" s="10"/>
      <c r="I272" s="10"/>
      <c r="J272" s="19" t="str">
        <f aca="false">IF(OR(I272="",G272=""),"",IF(I272="Verloren",0,IF(I272="Storniert",G272,IF(H272="Vom Einsatz",ROUND(G272*(1-Einstellungen!$B$6)*F272,2),IF(H272="Vom Gewinn",ROUND(G272+(G272*F272-G272)*(1-Einstellungen!$B$6),2),ROUND(G272*F272,2))))))</f>
        <v/>
      </c>
      <c r="K272" s="8"/>
      <c r="L272" s="19" t="str">
        <f aca="false">IF(J272="","",IF(K272&lt;&gt;"",K272,J272)-G272)</f>
        <v/>
      </c>
      <c r="M272" s="19" t="str">
        <f aca="false">IF(L272="","",Einstellungen!$B$4+SUM($L$6:L272))</f>
        <v/>
      </c>
      <c r="N272" s="20" t="str">
        <f aca="false">IF(G272="","",IF(Einstellungen!$B$12&gt;0,G272/Einstellungen!$B$12,""))</f>
        <v/>
      </c>
      <c r="O272" s="18"/>
      <c r="P272" s="21" t="str">
        <f aca="false">IF(OR(O272="",F272=""),"",F272/O272-1)</f>
        <v/>
      </c>
      <c r="Q272" s="10"/>
      <c r="R272" s="22" t="str">
        <f aca="false">IF(I272="Verloren",N(R271)+1,IF(I272="Storniert",N(R271),IF(I272="","",0)))</f>
        <v/>
      </c>
    </row>
    <row r="273" customFormat="false" ht="15" hidden="false" customHeight="false" outlineLevel="0" collapsed="false">
      <c r="A273" s="17"/>
      <c r="B273" s="10"/>
      <c r="C273" s="10"/>
      <c r="D273" s="10"/>
      <c r="E273" s="10"/>
      <c r="F273" s="18"/>
      <c r="G273" s="8"/>
      <c r="H273" s="10"/>
      <c r="I273" s="10"/>
      <c r="J273" s="19" t="str">
        <f aca="false">IF(OR(I273="",G273=""),"",IF(I273="Verloren",0,IF(I273="Storniert",G273,IF(H273="Vom Einsatz",ROUND(G273*(1-Einstellungen!$B$6)*F273,2),IF(H273="Vom Gewinn",ROUND(G273+(G273*F273-G273)*(1-Einstellungen!$B$6),2),ROUND(G273*F273,2))))))</f>
        <v/>
      </c>
      <c r="K273" s="8"/>
      <c r="L273" s="19" t="str">
        <f aca="false">IF(J273="","",IF(K273&lt;&gt;"",K273,J273)-G273)</f>
        <v/>
      </c>
      <c r="M273" s="19" t="str">
        <f aca="false">IF(L273="","",Einstellungen!$B$4+SUM($L$6:L273))</f>
        <v/>
      </c>
      <c r="N273" s="20" t="str">
        <f aca="false">IF(G273="","",IF(Einstellungen!$B$12&gt;0,G273/Einstellungen!$B$12,""))</f>
        <v/>
      </c>
      <c r="O273" s="18"/>
      <c r="P273" s="21" t="str">
        <f aca="false">IF(OR(O273="",F273=""),"",F273/O273-1)</f>
        <v/>
      </c>
      <c r="Q273" s="10"/>
      <c r="R273" s="22" t="str">
        <f aca="false">IF(I273="Verloren",N(R272)+1,IF(I273="Storniert",N(R272),IF(I273="","",0)))</f>
        <v/>
      </c>
    </row>
    <row r="274" customFormat="false" ht="15" hidden="false" customHeight="false" outlineLevel="0" collapsed="false">
      <c r="A274" s="17"/>
      <c r="B274" s="10"/>
      <c r="C274" s="10"/>
      <c r="D274" s="10"/>
      <c r="E274" s="10"/>
      <c r="F274" s="18"/>
      <c r="G274" s="8"/>
      <c r="H274" s="10"/>
      <c r="I274" s="10"/>
      <c r="J274" s="19" t="str">
        <f aca="false">IF(OR(I274="",G274=""),"",IF(I274="Verloren",0,IF(I274="Storniert",G274,IF(H274="Vom Einsatz",ROUND(G274*(1-Einstellungen!$B$6)*F274,2),IF(H274="Vom Gewinn",ROUND(G274+(G274*F274-G274)*(1-Einstellungen!$B$6),2),ROUND(G274*F274,2))))))</f>
        <v/>
      </c>
      <c r="K274" s="8"/>
      <c r="L274" s="19" t="str">
        <f aca="false">IF(J274="","",IF(K274&lt;&gt;"",K274,J274)-G274)</f>
        <v/>
      </c>
      <c r="M274" s="19" t="str">
        <f aca="false">IF(L274="","",Einstellungen!$B$4+SUM($L$6:L274))</f>
        <v/>
      </c>
      <c r="N274" s="20" t="str">
        <f aca="false">IF(G274="","",IF(Einstellungen!$B$12&gt;0,G274/Einstellungen!$B$12,""))</f>
        <v/>
      </c>
      <c r="O274" s="18"/>
      <c r="P274" s="21" t="str">
        <f aca="false">IF(OR(O274="",F274=""),"",F274/O274-1)</f>
        <v/>
      </c>
      <c r="Q274" s="10"/>
      <c r="R274" s="22" t="str">
        <f aca="false">IF(I274="Verloren",N(R273)+1,IF(I274="Storniert",N(R273),IF(I274="","",0)))</f>
        <v/>
      </c>
    </row>
    <row r="275" customFormat="false" ht="15" hidden="false" customHeight="false" outlineLevel="0" collapsed="false">
      <c r="A275" s="17"/>
      <c r="B275" s="10"/>
      <c r="C275" s="10"/>
      <c r="D275" s="10"/>
      <c r="E275" s="10"/>
      <c r="F275" s="18"/>
      <c r="G275" s="8"/>
      <c r="H275" s="10"/>
      <c r="I275" s="10"/>
      <c r="J275" s="19" t="str">
        <f aca="false">IF(OR(I275="",G275=""),"",IF(I275="Verloren",0,IF(I275="Storniert",G275,IF(H275="Vom Einsatz",ROUND(G275*(1-Einstellungen!$B$6)*F275,2),IF(H275="Vom Gewinn",ROUND(G275+(G275*F275-G275)*(1-Einstellungen!$B$6),2),ROUND(G275*F275,2))))))</f>
        <v/>
      </c>
      <c r="K275" s="8"/>
      <c r="L275" s="19" t="str">
        <f aca="false">IF(J275="","",IF(K275&lt;&gt;"",K275,J275)-G275)</f>
        <v/>
      </c>
      <c r="M275" s="19" t="str">
        <f aca="false">IF(L275="","",Einstellungen!$B$4+SUM($L$6:L275))</f>
        <v/>
      </c>
      <c r="N275" s="20" t="str">
        <f aca="false">IF(G275="","",IF(Einstellungen!$B$12&gt;0,G275/Einstellungen!$B$12,""))</f>
        <v/>
      </c>
      <c r="O275" s="18"/>
      <c r="P275" s="21" t="str">
        <f aca="false">IF(OR(O275="",F275=""),"",F275/O275-1)</f>
        <v/>
      </c>
      <c r="Q275" s="10"/>
      <c r="R275" s="22" t="str">
        <f aca="false">IF(I275="Verloren",N(R274)+1,IF(I275="Storniert",N(R274),IF(I275="","",0)))</f>
        <v/>
      </c>
    </row>
    <row r="276" customFormat="false" ht="15" hidden="false" customHeight="false" outlineLevel="0" collapsed="false">
      <c r="A276" s="17"/>
      <c r="B276" s="10"/>
      <c r="C276" s="10"/>
      <c r="D276" s="10"/>
      <c r="E276" s="10"/>
      <c r="F276" s="18"/>
      <c r="G276" s="8"/>
      <c r="H276" s="10"/>
      <c r="I276" s="10"/>
      <c r="J276" s="19" t="str">
        <f aca="false">IF(OR(I276="",G276=""),"",IF(I276="Verloren",0,IF(I276="Storniert",G276,IF(H276="Vom Einsatz",ROUND(G276*(1-Einstellungen!$B$6)*F276,2),IF(H276="Vom Gewinn",ROUND(G276+(G276*F276-G276)*(1-Einstellungen!$B$6),2),ROUND(G276*F276,2))))))</f>
        <v/>
      </c>
      <c r="K276" s="8"/>
      <c r="L276" s="19" t="str">
        <f aca="false">IF(J276="","",IF(K276&lt;&gt;"",K276,J276)-G276)</f>
        <v/>
      </c>
      <c r="M276" s="19" t="str">
        <f aca="false">IF(L276="","",Einstellungen!$B$4+SUM($L$6:L276))</f>
        <v/>
      </c>
      <c r="N276" s="20" t="str">
        <f aca="false">IF(G276="","",IF(Einstellungen!$B$12&gt;0,G276/Einstellungen!$B$12,""))</f>
        <v/>
      </c>
      <c r="O276" s="18"/>
      <c r="P276" s="21" t="str">
        <f aca="false">IF(OR(O276="",F276=""),"",F276/O276-1)</f>
        <v/>
      </c>
      <c r="Q276" s="10"/>
      <c r="R276" s="22" t="str">
        <f aca="false">IF(I276="Verloren",N(R275)+1,IF(I276="Storniert",N(R275),IF(I276="","",0)))</f>
        <v/>
      </c>
    </row>
    <row r="277" customFormat="false" ht="15" hidden="false" customHeight="false" outlineLevel="0" collapsed="false">
      <c r="A277" s="17"/>
      <c r="B277" s="10"/>
      <c r="C277" s="10"/>
      <c r="D277" s="10"/>
      <c r="E277" s="10"/>
      <c r="F277" s="18"/>
      <c r="G277" s="8"/>
      <c r="H277" s="10"/>
      <c r="I277" s="10"/>
      <c r="J277" s="19" t="str">
        <f aca="false">IF(OR(I277="",G277=""),"",IF(I277="Verloren",0,IF(I277="Storniert",G277,IF(H277="Vom Einsatz",ROUND(G277*(1-Einstellungen!$B$6)*F277,2),IF(H277="Vom Gewinn",ROUND(G277+(G277*F277-G277)*(1-Einstellungen!$B$6),2),ROUND(G277*F277,2))))))</f>
        <v/>
      </c>
      <c r="K277" s="8"/>
      <c r="L277" s="19" t="str">
        <f aca="false">IF(J277="","",IF(K277&lt;&gt;"",K277,J277)-G277)</f>
        <v/>
      </c>
      <c r="M277" s="19" t="str">
        <f aca="false">IF(L277="","",Einstellungen!$B$4+SUM($L$6:L277))</f>
        <v/>
      </c>
      <c r="N277" s="20" t="str">
        <f aca="false">IF(G277="","",IF(Einstellungen!$B$12&gt;0,G277/Einstellungen!$B$12,""))</f>
        <v/>
      </c>
      <c r="O277" s="18"/>
      <c r="P277" s="21" t="str">
        <f aca="false">IF(OR(O277="",F277=""),"",F277/O277-1)</f>
        <v/>
      </c>
      <c r="Q277" s="10"/>
      <c r="R277" s="22" t="str">
        <f aca="false">IF(I277="Verloren",N(R276)+1,IF(I277="Storniert",N(R276),IF(I277="","",0)))</f>
        <v/>
      </c>
    </row>
    <row r="278" customFormat="false" ht="15" hidden="false" customHeight="false" outlineLevel="0" collapsed="false">
      <c r="A278" s="17"/>
      <c r="B278" s="10"/>
      <c r="C278" s="10"/>
      <c r="D278" s="10"/>
      <c r="E278" s="10"/>
      <c r="F278" s="18"/>
      <c r="G278" s="8"/>
      <c r="H278" s="10"/>
      <c r="I278" s="10"/>
      <c r="J278" s="19" t="str">
        <f aca="false">IF(OR(I278="",G278=""),"",IF(I278="Verloren",0,IF(I278="Storniert",G278,IF(H278="Vom Einsatz",ROUND(G278*(1-Einstellungen!$B$6)*F278,2),IF(H278="Vom Gewinn",ROUND(G278+(G278*F278-G278)*(1-Einstellungen!$B$6),2),ROUND(G278*F278,2))))))</f>
        <v/>
      </c>
      <c r="K278" s="8"/>
      <c r="L278" s="19" t="str">
        <f aca="false">IF(J278="","",IF(K278&lt;&gt;"",K278,J278)-G278)</f>
        <v/>
      </c>
      <c r="M278" s="19" t="str">
        <f aca="false">IF(L278="","",Einstellungen!$B$4+SUM($L$6:L278))</f>
        <v/>
      </c>
      <c r="N278" s="20" t="str">
        <f aca="false">IF(G278="","",IF(Einstellungen!$B$12&gt;0,G278/Einstellungen!$B$12,""))</f>
        <v/>
      </c>
      <c r="O278" s="18"/>
      <c r="P278" s="21" t="str">
        <f aca="false">IF(OR(O278="",F278=""),"",F278/O278-1)</f>
        <v/>
      </c>
      <c r="Q278" s="10"/>
      <c r="R278" s="22" t="str">
        <f aca="false">IF(I278="Verloren",N(R277)+1,IF(I278="Storniert",N(R277),IF(I278="","",0)))</f>
        <v/>
      </c>
    </row>
    <row r="279" customFormat="false" ht="15" hidden="false" customHeight="false" outlineLevel="0" collapsed="false">
      <c r="A279" s="17"/>
      <c r="B279" s="10"/>
      <c r="C279" s="10"/>
      <c r="D279" s="10"/>
      <c r="E279" s="10"/>
      <c r="F279" s="18"/>
      <c r="G279" s="8"/>
      <c r="H279" s="10"/>
      <c r="I279" s="10"/>
      <c r="J279" s="19" t="str">
        <f aca="false">IF(OR(I279="",G279=""),"",IF(I279="Verloren",0,IF(I279="Storniert",G279,IF(H279="Vom Einsatz",ROUND(G279*(1-Einstellungen!$B$6)*F279,2),IF(H279="Vom Gewinn",ROUND(G279+(G279*F279-G279)*(1-Einstellungen!$B$6),2),ROUND(G279*F279,2))))))</f>
        <v/>
      </c>
      <c r="K279" s="8"/>
      <c r="L279" s="19" t="str">
        <f aca="false">IF(J279="","",IF(K279&lt;&gt;"",K279,J279)-G279)</f>
        <v/>
      </c>
      <c r="M279" s="19" t="str">
        <f aca="false">IF(L279="","",Einstellungen!$B$4+SUM($L$6:L279))</f>
        <v/>
      </c>
      <c r="N279" s="20" t="str">
        <f aca="false">IF(G279="","",IF(Einstellungen!$B$12&gt;0,G279/Einstellungen!$B$12,""))</f>
        <v/>
      </c>
      <c r="O279" s="18"/>
      <c r="P279" s="21" t="str">
        <f aca="false">IF(OR(O279="",F279=""),"",F279/O279-1)</f>
        <v/>
      </c>
      <c r="Q279" s="10"/>
      <c r="R279" s="22" t="str">
        <f aca="false">IF(I279="Verloren",N(R278)+1,IF(I279="Storniert",N(R278),IF(I279="","",0)))</f>
        <v/>
      </c>
    </row>
    <row r="280" customFormat="false" ht="15" hidden="false" customHeight="false" outlineLevel="0" collapsed="false">
      <c r="A280" s="17"/>
      <c r="B280" s="10"/>
      <c r="C280" s="10"/>
      <c r="D280" s="10"/>
      <c r="E280" s="10"/>
      <c r="F280" s="18"/>
      <c r="G280" s="8"/>
      <c r="H280" s="10"/>
      <c r="I280" s="10"/>
      <c r="J280" s="19" t="str">
        <f aca="false">IF(OR(I280="",G280=""),"",IF(I280="Verloren",0,IF(I280="Storniert",G280,IF(H280="Vom Einsatz",ROUND(G280*(1-Einstellungen!$B$6)*F280,2),IF(H280="Vom Gewinn",ROUND(G280+(G280*F280-G280)*(1-Einstellungen!$B$6),2),ROUND(G280*F280,2))))))</f>
        <v/>
      </c>
      <c r="K280" s="8"/>
      <c r="L280" s="19" t="str">
        <f aca="false">IF(J280="","",IF(K280&lt;&gt;"",K280,J280)-G280)</f>
        <v/>
      </c>
      <c r="M280" s="19" t="str">
        <f aca="false">IF(L280="","",Einstellungen!$B$4+SUM($L$6:L280))</f>
        <v/>
      </c>
      <c r="N280" s="20" t="str">
        <f aca="false">IF(G280="","",IF(Einstellungen!$B$12&gt;0,G280/Einstellungen!$B$12,""))</f>
        <v/>
      </c>
      <c r="O280" s="18"/>
      <c r="P280" s="21" t="str">
        <f aca="false">IF(OR(O280="",F280=""),"",F280/O280-1)</f>
        <v/>
      </c>
      <c r="Q280" s="10"/>
      <c r="R280" s="22" t="str">
        <f aca="false">IF(I280="Verloren",N(R279)+1,IF(I280="Storniert",N(R279),IF(I280="","",0)))</f>
        <v/>
      </c>
    </row>
    <row r="281" customFormat="false" ht="15" hidden="false" customHeight="false" outlineLevel="0" collapsed="false">
      <c r="A281" s="17"/>
      <c r="B281" s="10"/>
      <c r="C281" s="10"/>
      <c r="D281" s="10"/>
      <c r="E281" s="10"/>
      <c r="F281" s="18"/>
      <c r="G281" s="8"/>
      <c r="H281" s="10"/>
      <c r="I281" s="10"/>
      <c r="J281" s="19" t="str">
        <f aca="false">IF(OR(I281="",G281=""),"",IF(I281="Verloren",0,IF(I281="Storniert",G281,IF(H281="Vom Einsatz",ROUND(G281*(1-Einstellungen!$B$6)*F281,2),IF(H281="Vom Gewinn",ROUND(G281+(G281*F281-G281)*(1-Einstellungen!$B$6),2),ROUND(G281*F281,2))))))</f>
        <v/>
      </c>
      <c r="K281" s="8"/>
      <c r="L281" s="19" t="str">
        <f aca="false">IF(J281="","",IF(K281&lt;&gt;"",K281,J281)-G281)</f>
        <v/>
      </c>
      <c r="M281" s="19" t="str">
        <f aca="false">IF(L281="","",Einstellungen!$B$4+SUM($L$6:L281))</f>
        <v/>
      </c>
      <c r="N281" s="20" t="str">
        <f aca="false">IF(G281="","",IF(Einstellungen!$B$12&gt;0,G281/Einstellungen!$B$12,""))</f>
        <v/>
      </c>
      <c r="O281" s="18"/>
      <c r="P281" s="21" t="str">
        <f aca="false">IF(OR(O281="",F281=""),"",F281/O281-1)</f>
        <v/>
      </c>
      <c r="Q281" s="10"/>
      <c r="R281" s="22" t="str">
        <f aca="false">IF(I281="Verloren",N(R280)+1,IF(I281="Storniert",N(R280),IF(I281="","",0)))</f>
        <v/>
      </c>
    </row>
    <row r="282" customFormat="false" ht="15" hidden="false" customHeight="false" outlineLevel="0" collapsed="false">
      <c r="A282" s="17"/>
      <c r="B282" s="10"/>
      <c r="C282" s="10"/>
      <c r="D282" s="10"/>
      <c r="E282" s="10"/>
      <c r="F282" s="18"/>
      <c r="G282" s="8"/>
      <c r="H282" s="10"/>
      <c r="I282" s="10"/>
      <c r="J282" s="19" t="str">
        <f aca="false">IF(OR(I282="",G282=""),"",IF(I282="Verloren",0,IF(I282="Storniert",G282,IF(H282="Vom Einsatz",ROUND(G282*(1-Einstellungen!$B$6)*F282,2),IF(H282="Vom Gewinn",ROUND(G282+(G282*F282-G282)*(1-Einstellungen!$B$6),2),ROUND(G282*F282,2))))))</f>
        <v/>
      </c>
      <c r="K282" s="8"/>
      <c r="L282" s="19" t="str">
        <f aca="false">IF(J282="","",IF(K282&lt;&gt;"",K282,J282)-G282)</f>
        <v/>
      </c>
      <c r="M282" s="19" t="str">
        <f aca="false">IF(L282="","",Einstellungen!$B$4+SUM($L$6:L282))</f>
        <v/>
      </c>
      <c r="N282" s="20" t="str">
        <f aca="false">IF(G282="","",IF(Einstellungen!$B$12&gt;0,G282/Einstellungen!$B$12,""))</f>
        <v/>
      </c>
      <c r="O282" s="18"/>
      <c r="P282" s="21" t="str">
        <f aca="false">IF(OR(O282="",F282=""),"",F282/O282-1)</f>
        <v/>
      </c>
      <c r="Q282" s="10"/>
      <c r="R282" s="22" t="str">
        <f aca="false">IF(I282="Verloren",N(R281)+1,IF(I282="Storniert",N(R281),IF(I282="","",0)))</f>
        <v/>
      </c>
    </row>
    <row r="283" customFormat="false" ht="15" hidden="false" customHeight="false" outlineLevel="0" collapsed="false">
      <c r="A283" s="17"/>
      <c r="B283" s="10"/>
      <c r="C283" s="10"/>
      <c r="D283" s="10"/>
      <c r="E283" s="10"/>
      <c r="F283" s="18"/>
      <c r="G283" s="8"/>
      <c r="H283" s="10"/>
      <c r="I283" s="10"/>
      <c r="J283" s="19" t="str">
        <f aca="false">IF(OR(I283="",G283=""),"",IF(I283="Verloren",0,IF(I283="Storniert",G283,IF(H283="Vom Einsatz",ROUND(G283*(1-Einstellungen!$B$6)*F283,2),IF(H283="Vom Gewinn",ROUND(G283+(G283*F283-G283)*(1-Einstellungen!$B$6),2),ROUND(G283*F283,2))))))</f>
        <v/>
      </c>
      <c r="K283" s="8"/>
      <c r="L283" s="19" t="str">
        <f aca="false">IF(J283="","",IF(K283&lt;&gt;"",K283,J283)-G283)</f>
        <v/>
      </c>
      <c r="M283" s="19" t="str">
        <f aca="false">IF(L283="","",Einstellungen!$B$4+SUM($L$6:L283))</f>
        <v/>
      </c>
      <c r="N283" s="20" t="str">
        <f aca="false">IF(G283="","",IF(Einstellungen!$B$12&gt;0,G283/Einstellungen!$B$12,""))</f>
        <v/>
      </c>
      <c r="O283" s="18"/>
      <c r="P283" s="21" t="str">
        <f aca="false">IF(OR(O283="",F283=""),"",F283/O283-1)</f>
        <v/>
      </c>
      <c r="Q283" s="10"/>
      <c r="R283" s="22" t="str">
        <f aca="false">IF(I283="Verloren",N(R282)+1,IF(I283="Storniert",N(R282),IF(I283="","",0)))</f>
        <v/>
      </c>
    </row>
    <row r="284" customFormat="false" ht="15" hidden="false" customHeight="false" outlineLevel="0" collapsed="false">
      <c r="A284" s="17"/>
      <c r="B284" s="10"/>
      <c r="C284" s="10"/>
      <c r="D284" s="10"/>
      <c r="E284" s="10"/>
      <c r="F284" s="18"/>
      <c r="G284" s="8"/>
      <c r="H284" s="10"/>
      <c r="I284" s="10"/>
      <c r="J284" s="19" t="str">
        <f aca="false">IF(OR(I284="",G284=""),"",IF(I284="Verloren",0,IF(I284="Storniert",G284,IF(H284="Vom Einsatz",ROUND(G284*(1-Einstellungen!$B$6)*F284,2),IF(H284="Vom Gewinn",ROUND(G284+(G284*F284-G284)*(1-Einstellungen!$B$6),2),ROUND(G284*F284,2))))))</f>
        <v/>
      </c>
      <c r="K284" s="8"/>
      <c r="L284" s="19" t="str">
        <f aca="false">IF(J284="","",IF(K284&lt;&gt;"",K284,J284)-G284)</f>
        <v/>
      </c>
      <c r="M284" s="19" t="str">
        <f aca="false">IF(L284="","",Einstellungen!$B$4+SUM($L$6:L284))</f>
        <v/>
      </c>
      <c r="N284" s="20" t="str">
        <f aca="false">IF(G284="","",IF(Einstellungen!$B$12&gt;0,G284/Einstellungen!$B$12,""))</f>
        <v/>
      </c>
      <c r="O284" s="18"/>
      <c r="P284" s="21" t="str">
        <f aca="false">IF(OR(O284="",F284=""),"",F284/O284-1)</f>
        <v/>
      </c>
      <c r="Q284" s="10"/>
      <c r="R284" s="22" t="str">
        <f aca="false">IF(I284="Verloren",N(R283)+1,IF(I284="Storniert",N(R283),IF(I284="","",0)))</f>
        <v/>
      </c>
    </row>
    <row r="285" customFormat="false" ht="15" hidden="false" customHeight="false" outlineLevel="0" collapsed="false">
      <c r="A285" s="17"/>
      <c r="B285" s="10"/>
      <c r="C285" s="10"/>
      <c r="D285" s="10"/>
      <c r="E285" s="10"/>
      <c r="F285" s="18"/>
      <c r="G285" s="8"/>
      <c r="H285" s="10"/>
      <c r="I285" s="10"/>
      <c r="J285" s="19" t="str">
        <f aca="false">IF(OR(I285="",G285=""),"",IF(I285="Verloren",0,IF(I285="Storniert",G285,IF(H285="Vom Einsatz",ROUND(G285*(1-Einstellungen!$B$6)*F285,2),IF(H285="Vom Gewinn",ROUND(G285+(G285*F285-G285)*(1-Einstellungen!$B$6),2),ROUND(G285*F285,2))))))</f>
        <v/>
      </c>
      <c r="K285" s="8"/>
      <c r="L285" s="19" t="str">
        <f aca="false">IF(J285="","",IF(K285&lt;&gt;"",K285,J285)-G285)</f>
        <v/>
      </c>
      <c r="M285" s="19" t="str">
        <f aca="false">IF(L285="","",Einstellungen!$B$4+SUM($L$6:L285))</f>
        <v/>
      </c>
      <c r="N285" s="20" t="str">
        <f aca="false">IF(G285="","",IF(Einstellungen!$B$12&gt;0,G285/Einstellungen!$B$12,""))</f>
        <v/>
      </c>
      <c r="O285" s="18"/>
      <c r="P285" s="21" t="str">
        <f aca="false">IF(OR(O285="",F285=""),"",F285/O285-1)</f>
        <v/>
      </c>
      <c r="Q285" s="10"/>
      <c r="R285" s="22" t="str">
        <f aca="false">IF(I285="Verloren",N(R284)+1,IF(I285="Storniert",N(R284),IF(I285="","",0)))</f>
        <v/>
      </c>
    </row>
    <row r="286" customFormat="false" ht="15" hidden="false" customHeight="false" outlineLevel="0" collapsed="false">
      <c r="A286" s="17"/>
      <c r="B286" s="10"/>
      <c r="C286" s="10"/>
      <c r="D286" s="10"/>
      <c r="E286" s="10"/>
      <c r="F286" s="18"/>
      <c r="G286" s="8"/>
      <c r="H286" s="10"/>
      <c r="I286" s="10"/>
      <c r="J286" s="19" t="str">
        <f aca="false">IF(OR(I286="",G286=""),"",IF(I286="Verloren",0,IF(I286="Storniert",G286,IF(H286="Vom Einsatz",ROUND(G286*(1-Einstellungen!$B$6)*F286,2),IF(H286="Vom Gewinn",ROUND(G286+(G286*F286-G286)*(1-Einstellungen!$B$6),2),ROUND(G286*F286,2))))))</f>
        <v/>
      </c>
      <c r="K286" s="8"/>
      <c r="L286" s="19" t="str">
        <f aca="false">IF(J286="","",IF(K286&lt;&gt;"",K286,J286)-G286)</f>
        <v/>
      </c>
      <c r="M286" s="19" t="str">
        <f aca="false">IF(L286="","",Einstellungen!$B$4+SUM($L$6:L286))</f>
        <v/>
      </c>
      <c r="N286" s="20" t="str">
        <f aca="false">IF(G286="","",IF(Einstellungen!$B$12&gt;0,G286/Einstellungen!$B$12,""))</f>
        <v/>
      </c>
      <c r="O286" s="18"/>
      <c r="P286" s="21" t="str">
        <f aca="false">IF(OR(O286="",F286=""),"",F286/O286-1)</f>
        <v/>
      </c>
      <c r="Q286" s="10"/>
      <c r="R286" s="22" t="str">
        <f aca="false">IF(I286="Verloren",N(R285)+1,IF(I286="Storniert",N(R285),IF(I286="","",0)))</f>
        <v/>
      </c>
    </row>
    <row r="287" customFormat="false" ht="15" hidden="false" customHeight="false" outlineLevel="0" collapsed="false">
      <c r="A287" s="17"/>
      <c r="B287" s="10"/>
      <c r="C287" s="10"/>
      <c r="D287" s="10"/>
      <c r="E287" s="10"/>
      <c r="F287" s="18"/>
      <c r="G287" s="8"/>
      <c r="H287" s="10"/>
      <c r="I287" s="10"/>
      <c r="J287" s="19" t="str">
        <f aca="false">IF(OR(I287="",G287=""),"",IF(I287="Verloren",0,IF(I287="Storniert",G287,IF(H287="Vom Einsatz",ROUND(G287*(1-Einstellungen!$B$6)*F287,2),IF(H287="Vom Gewinn",ROUND(G287+(G287*F287-G287)*(1-Einstellungen!$B$6),2),ROUND(G287*F287,2))))))</f>
        <v/>
      </c>
      <c r="K287" s="8"/>
      <c r="L287" s="19" t="str">
        <f aca="false">IF(J287="","",IF(K287&lt;&gt;"",K287,J287)-G287)</f>
        <v/>
      </c>
      <c r="M287" s="19" t="str">
        <f aca="false">IF(L287="","",Einstellungen!$B$4+SUM($L$6:L287))</f>
        <v/>
      </c>
      <c r="N287" s="20" t="str">
        <f aca="false">IF(G287="","",IF(Einstellungen!$B$12&gt;0,G287/Einstellungen!$B$12,""))</f>
        <v/>
      </c>
      <c r="O287" s="18"/>
      <c r="P287" s="21" t="str">
        <f aca="false">IF(OR(O287="",F287=""),"",F287/O287-1)</f>
        <v/>
      </c>
      <c r="Q287" s="10"/>
      <c r="R287" s="22" t="str">
        <f aca="false">IF(I287="Verloren",N(R286)+1,IF(I287="Storniert",N(R286),IF(I287="","",0)))</f>
        <v/>
      </c>
    </row>
    <row r="288" customFormat="false" ht="15" hidden="false" customHeight="false" outlineLevel="0" collapsed="false">
      <c r="A288" s="17"/>
      <c r="B288" s="10"/>
      <c r="C288" s="10"/>
      <c r="D288" s="10"/>
      <c r="E288" s="10"/>
      <c r="F288" s="18"/>
      <c r="G288" s="8"/>
      <c r="H288" s="10"/>
      <c r="I288" s="10"/>
      <c r="J288" s="19" t="str">
        <f aca="false">IF(OR(I288="",G288=""),"",IF(I288="Verloren",0,IF(I288="Storniert",G288,IF(H288="Vom Einsatz",ROUND(G288*(1-Einstellungen!$B$6)*F288,2),IF(H288="Vom Gewinn",ROUND(G288+(G288*F288-G288)*(1-Einstellungen!$B$6),2),ROUND(G288*F288,2))))))</f>
        <v/>
      </c>
      <c r="K288" s="8"/>
      <c r="L288" s="19" t="str">
        <f aca="false">IF(J288="","",IF(K288&lt;&gt;"",K288,J288)-G288)</f>
        <v/>
      </c>
      <c r="M288" s="19" t="str">
        <f aca="false">IF(L288="","",Einstellungen!$B$4+SUM($L$6:L288))</f>
        <v/>
      </c>
      <c r="N288" s="20" t="str">
        <f aca="false">IF(G288="","",IF(Einstellungen!$B$12&gt;0,G288/Einstellungen!$B$12,""))</f>
        <v/>
      </c>
      <c r="O288" s="18"/>
      <c r="P288" s="21" t="str">
        <f aca="false">IF(OR(O288="",F288=""),"",F288/O288-1)</f>
        <v/>
      </c>
      <c r="Q288" s="10"/>
      <c r="R288" s="22" t="str">
        <f aca="false">IF(I288="Verloren",N(R287)+1,IF(I288="Storniert",N(R287),IF(I288="","",0)))</f>
        <v/>
      </c>
    </row>
    <row r="289" customFormat="false" ht="15" hidden="false" customHeight="false" outlineLevel="0" collapsed="false">
      <c r="A289" s="17"/>
      <c r="B289" s="10"/>
      <c r="C289" s="10"/>
      <c r="D289" s="10"/>
      <c r="E289" s="10"/>
      <c r="F289" s="18"/>
      <c r="G289" s="8"/>
      <c r="H289" s="10"/>
      <c r="I289" s="10"/>
      <c r="J289" s="19" t="str">
        <f aca="false">IF(OR(I289="",G289=""),"",IF(I289="Verloren",0,IF(I289="Storniert",G289,IF(H289="Vom Einsatz",ROUND(G289*(1-Einstellungen!$B$6)*F289,2),IF(H289="Vom Gewinn",ROUND(G289+(G289*F289-G289)*(1-Einstellungen!$B$6),2),ROUND(G289*F289,2))))))</f>
        <v/>
      </c>
      <c r="K289" s="8"/>
      <c r="L289" s="19" t="str">
        <f aca="false">IF(J289="","",IF(K289&lt;&gt;"",K289,J289)-G289)</f>
        <v/>
      </c>
      <c r="M289" s="19" t="str">
        <f aca="false">IF(L289="","",Einstellungen!$B$4+SUM($L$6:L289))</f>
        <v/>
      </c>
      <c r="N289" s="20" t="str">
        <f aca="false">IF(G289="","",IF(Einstellungen!$B$12&gt;0,G289/Einstellungen!$B$12,""))</f>
        <v/>
      </c>
      <c r="O289" s="18"/>
      <c r="P289" s="21" t="str">
        <f aca="false">IF(OR(O289="",F289=""),"",F289/O289-1)</f>
        <v/>
      </c>
      <c r="Q289" s="10"/>
      <c r="R289" s="22" t="str">
        <f aca="false">IF(I289="Verloren",N(R288)+1,IF(I289="Storniert",N(R288),IF(I289="","",0)))</f>
        <v/>
      </c>
    </row>
    <row r="290" customFormat="false" ht="15" hidden="false" customHeight="false" outlineLevel="0" collapsed="false">
      <c r="A290" s="17"/>
      <c r="B290" s="10"/>
      <c r="C290" s="10"/>
      <c r="D290" s="10"/>
      <c r="E290" s="10"/>
      <c r="F290" s="18"/>
      <c r="G290" s="8"/>
      <c r="H290" s="10"/>
      <c r="I290" s="10"/>
      <c r="J290" s="19" t="str">
        <f aca="false">IF(OR(I290="",G290=""),"",IF(I290="Verloren",0,IF(I290="Storniert",G290,IF(H290="Vom Einsatz",ROUND(G290*(1-Einstellungen!$B$6)*F290,2),IF(H290="Vom Gewinn",ROUND(G290+(G290*F290-G290)*(1-Einstellungen!$B$6),2),ROUND(G290*F290,2))))))</f>
        <v/>
      </c>
      <c r="K290" s="8"/>
      <c r="L290" s="19" t="str">
        <f aca="false">IF(J290="","",IF(K290&lt;&gt;"",K290,J290)-G290)</f>
        <v/>
      </c>
      <c r="M290" s="19" t="str">
        <f aca="false">IF(L290="","",Einstellungen!$B$4+SUM($L$6:L290))</f>
        <v/>
      </c>
      <c r="N290" s="20" t="str">
        <f aca="false">IF(G290="","",IF(Einstellungen!$B$12&gt;0,G290/Einstellungen!$B$12,""))</f>
        <v/>
      </c>
      <c r="O290" s="18"/>
      <c r="P290" s="21" t="str">
        <f aca="false">IF(OR(O290="",F290=""),"",F290/O290-1)</f>
        <v/>
      </c>
      <c r="Q290" s="10"/>
      <c r="R290" s="22" t="str">
        <f aca="false">IF(I290="Verloren",N(R289)+1,IF(I290="Storniert",N(R289),IF(I290="","",0)))</f>
        <v/>
      </c>
    </row>
    <row r="291" customFormat="false" ht="15" hidden="false" customHeight="false" outlineLevel="0" collapsed="false">
      <c r="A291" s="17"/>
      <c r="B291" s="10"/>
      <c r="C291" s="10"/>
      <c r="D291" s="10"/>
      <c r="E291" s="10"/>
      <c r="F291" s="18"/>
      <c r="G291" s="8"/>
      <c r="H291" s="10"/>
      <c r="I291" s="10"/>
      <c r="J291" s="19" t="str">
        <f aca="false">IF(OR(I291="",G291=""),"",IF(I291="Verloren",0,IF(I291="Storniert",G291,IF(H291="Vom Einsatz",ROUND(G291*(1-Einstellungen!$B$6)*F291,2),IF(H291="Vom Gewinn",ROUND(G291+(G291*F291-G291)*(1-Einstellungen!$B$6),2),ROUND(G291*F291,2))))))</f>
        <v/>
      </c>
      <c r="K291" s="8"/>
      <c r="L291" s="19" t="str">
        <f aca="false">IF(J291="","",IF(K291&lt;&gt;"",K291,J291)-G291)</f>
        <v/>
      </c>
      <c r="M291" s="19" t="str">
        <f aca="false">IF(L291="","",Einstellungen!$B$4+SUM($L$6:L291))</f>
        <v/>
      </c>
      <c r="N291" s="20" t="str">
        <f aca="false">IF(G291="","",IF(Einstellungen!$B$12&gt;0,G291/Einstellungen!$B$12,""))</f>
        <v/>
      </c>
      <c r="O291" s="18"/>
      <c r="P291" s="21" t="str">
        <f aca="false">IF(OR(O291="",F291=""),"",F291/O291-1)</f>
        <v/>
      </c>
      <c r="Q291" s="10"/>
      <c r="R291" s="22" t="str">
        <f aca="false">IF(I291="Verloren",N(R290)+1,IF(I291="Storniert",N(R290),IF(I291="","",0)))</f>
        <v/>
      </c>
    </row>
    <row r="292" customFormat="false" ht="15" hidden="false" customHeight="false" outlineLevel="0" collapsed="false">
      <c r="A292" s="17"/>
      <c r="B292" s="10"/>
      <c r="C292" s="10"/>
      <c r="D292" s="10"/>
      <c r="E292" s="10"/>
      <c r="F292" s="18"/>
      <c r="G292" s="8"/>
      <c r="H292" s="10"/>
      <c r="I292" s="10"/>
      <c r="J292" s="19" t="str">
        <f aca="false">IF(OR(I292="",G292=""),"",IF(I292="Verloren",0,IF(I292="Storniert",G292,IF(H292="Vom Einsatz",ROUND(G292*(1-Einstellungen!$B$6)*F292,2),IF(H292="Vom Gewinn",ROUND(G292+(G292*F292-G292)*(1-Einstellungen!$B$6),2),ROUND(G292*F292,2))))))</f>
        <v/>
      </c>
      <c r="K292" s="8"/>
      <c r="L292" s="19" t="str">
        <f aca="false">IF(J292="","",IF(K292&lt;&gt;"",K292,J292)-G292)</f>
        <v/>
      </c>
      <c r="M292" s="19" t="str">
        <f aca="false">IF(L292="","",Einstellungen!$B$4+SUM($L$6:L292))</f>
        <v/>
      </c>
      <c r="N292" s="20" t="str">
        <f aca="false">IF(G292="","",IF(Einstellungen!$B$12&gt;0,G292/Einstellungen!$B$12,""))</f>
        <v/>
      </c>
      <c r="O292" s="18"/>
      <c r="P292" s="21" t="str">
        <f aca="false">IF(OR(O292="",F292=""),"",F292/O292-1)</f>
        <v/>
      </c>
      <c r="Q292" s="10"/>
      <c r="R292" s="22" t="str">
        <f aca="false">IF(I292="Verloren",N(R291)+1,IF(I292="Storniert",N(R291),IF(I292="","",0)))</f>
        <v/>
      </c>
    </row>
    <row r="293" customFormat="false" ht="15" hidden="false" customHeight="false" outlineLevel="0" collapsed="false">
      <c r="A293" s="17"/>
      <c r="B293" s="10"/>
      <c r="C293" s="10"/>
      <c r="D293" s="10"/>
      <c r="E293" s="10"/>
      <c r="F293" s="18"/>
      <c r="G293" s="8"/>
      <c r="H293" s="10"/>
      <c r="I293" s="10"/>
      <c r="J293" s="19" t="str">
        <f aca="false">IF(OR(I293="",G293=""),"",IF(I293="Verloren",0,IF(I293="Storniert",G293,IF(H293="Vom Einsatz",ROUND(G293*(1-Einstellungen!$B$6)*F293,2),IF(H293="Vom Gewinn",ROUND(G293+(G293*F293-G293)*(1-Einstellungen!$B$6),2),ROUND(G293*F293,2))))))</f>
        <v/>
      </c>
      <c r="K293" s="8"/>
      <c r="L293" s="19" t="str">
        <f aca="false">IF(J293="","",IF(K293&lt;&gt;"",K293,J293)-G293)</f>
        <v/>
      </c>
      <c r="M293" s="19" t="str">
        <f aca="false">IF(L293="","",Einstellungen!$B$4+SUM($L$6:L293))</f>
        <v/>
      </c>
      <c r="N293" s="20" t="str">
        <f aca="false">IF(G293="","",IF(Einstellungen!$B$12&gt;0,G293/Einstellungen!$B$12,""))</f>
        <v/>
      </c>
      <c r="O293" s="18"/>
      <c r="P293" s="21" t="str">
        <f aca="false">IF(OR(O293="",F293=""),"",F293/O293-1)</f>
        <v/>
      </c>
      <c r="Q293" s="10"/>
      <c r="R293" s="22" t="str">
        <f aca="false">IF(I293="Verloren",N(R292)+1,IF(I293="Storniert",N(R292),IF(I293="","",0)))</f>
        <v/>
      </c>
    </row>
    <row r="294" customFormat="false" ht="15" hidden="false" customHeight="false" outlineLevel="0" collapsed="false">
      <c r="A294" s="17"/>
      <c r="B294" s="10"/>
      <c r="C294" s="10"/>
      <c r="D294" s="10"/>
      <c r="E294" s="10"/>
      <c r="F294" s="18"/>
      <c r="G294" s="8"/>
      <c r="H294" s="10"/>
      <c r="I294" s="10"/>
      <c r="J294" s="19" t="str">
        <f aca="false">IF(OR(I294="",G294=""),"",IF(I294="Verloren",0,IF(I294="Storniert",G294,IF(H294="Vom Einsatz",ROUND(G294*(1-Einstellungen!$B$6)*F294,2),IF(H294="Vom Gewinn",ROUND(G294+(G294*F294-G294)*(1-Einstellungen!$B$6),2),ROUND(G294*F294,2))))))</f>
        <v/>
      </c>
      <c r="K294" s="8"/>
      <c r="L294" s="19" t="str">
        <f aca="false">IF(J294="","",IF(K294&lt;&gt;"",K294,J294)-G294)</f>
        <v/>
      </c>
      <c r="M294" s="19" t="str">
        <f aca="false">IF(L294="","",Einstellungen!$B$4+SUM($L$6:L294))</f>
        <v/>
      </c>
      <c r="N294" s="20" t="str">
        <f aca="false">IF(G294="","",IF(Einstellungen!$B$12&gt;0,G294/Einstellungen!$B$12,""))</f>
        <v/>
      </c>
      <c r="O294" s="18"/>
      <c r="P294" s="21" t="str">
        <f aca="false">IF(OR(O294="",F294=""),"",F294/O294-1)</f>
        <v/>
      </c>
      <c r="Q294" s="10"/>
      <c r="R294" s="22" t="str">
        <f aca="false">IF(I294="Verloren",N(R293)+1,IF(I294="Storniert",N(R293),IF(I294="","",0)))</f>
        <v/>
      </c>
    </row>
    <row r="295" customFormat="false" ht="15" hidden="false" customHeight="false" outlineLevel="0" collapsed="false">
      <c r="A295" s="17"/>
      <c r="B295" s="10"/>
      <c r="C295" s="10"/>
      <c r="D295" s="10"/>
      <c r="E295" s="10"/>
      <c r="F295" s="18"/>
      <c r="G295" s="8"/>
      <c r="H295" s="10"/>
      <c r="I295" s="10"/>
      <c r="J295" s="19" t="str">
        <f aca="false">IF(OR(I295="",G295=""),"",IF(I295="Verloren",0,IF(I295="Storniert",G295,IF(H295="Vom Einsatz",ROUND(G295*(1-Einstellungen!$B$6)*F295,2),IF(H295="Vom Gewinn",ROUND(G295+(G295*F295-G295)*(1-Einstellungen!$B$6),2),ROUND(G295*F295,2))))))</f>
        <v/>
      </c>
      <c r="K295" s="8"/>
      <c r="L295" s="19" t="str">
        <f aca="false">IF(J295="","",IF(K295&lt;&gt;"",K295,J295)-G295)</f>
        <v/>
      </c>
      <c r="M295" s="19" t="str">
        <f aca="false">IF(L295="","",Einstellungen!$B$4+SUM($L$6:L295))</f>
        <v/>
      </c>
      <c r="N295" s="20" t="str">
        <f aca="false">IF(G295="","",IF(Einstellungen!$B$12&gt;0,G295/Einstellungen!$B$12,""))</f>
        <v/>
      </c>
      <c r="O295" s="18"/>
      <c r="P295" s="21" t="str">
        <f aca="false">IF(OR(O295="",F295=""),"",F295/O295-1)</f>
        <v/>
      </c>
      <c r="Q295" s="10"/>
      <c r="R295" s="22" t="str">
        <f aca="false">IF(I295="Verloren",N(R294)+1,IF(I295="Storniert",N(R294),IF(I295="","",0)))</f>
        <v/>
      </c>
    </row>
    <row r="296" customFormat="false" ht="15" hidden="false" customHeight="false" outlineLevel="0" collapsed="false">
      <c r="A296" s="17"/>
      <c r="B296" s="10"/>
      <c r="C296" s="10"/>
      <c r="D296" s="10"/>
      <c r="E296" s="10"/>
      <c r="F296" s="18"/>
      <c r="G296" s="8"/>
      <c r="H296" s="10"/>
      <c r="I296" s="10"/>
      <c r="J296" s="19" t="str">
        <f aca="false">IF(OR(I296="",G296=""),"",IF(I296="Verloren",0,IF(I296="Storniert",G296,IF(H296="Vom Einsatz",ROUND(G296*(1-Einstellungen!$B$6)*F296,2),IF(H296="Vom Gewinn",ROUND(G296+(G296*F296-G296)*(1-Einstellungen!$B$6),2),ROUND(G296*F296,2))))))</f>
        <v/>
      </c>
      <c r="K296" s="8"/>
      <c r="L296" s="19" t="str">
        <f aca="false">IF(J296="","",IF(K296&lt;&gt;"",K296,J296)-G296)</f>
        <v/>
      </c>
      <c r="M296" s="19" t="str">
        <f aca="false">IF(L296="","",Einstellungen!$B$4+SUM($L$6:L296))</f>
        <v/>
      </c>
      <c r="N296" s="20" t="str">
        <f aca="false">IF(G296="","",IF(Einstellungen!$B$12&gt;0,G296/Einstellungen!$B$12,""))</f>
        <v/>
      </c>
      <c r="O296" s="18"/>
      <c r="P296" s="21" t="str">
        <f aca="false">IF(OR(O296="",F296=""),"",F296/O296-1)</f>
        <v/>
      </c>
      <c r="Q296" s="10"/>
      <c r="R296" s="22" t="str">
        <f aca="false">IF(I296="Verloren",N(R295)+1,IF(I296="Storniert",N(R295),IF(I296="","",0)))</f>
        <v/>
      </c>
    </row>
    <row r="297" customFormat="false" ht="15" hidden="false" customHeight="false" outlineLevel="0" collapsed="false">
      <c r="A297" s="17"/>
      <c r="B297" s="10"/>
      <c r="C297" s="10"/>
      <c r="D297" s="10"/>
      <c r="E297" s="10"/>
      <c r="F297" s="18"/>
      <c r="G297" s="8"/>
      <c r="H297" s="10"/>
      <c r="I297" s="10"/>
      <c r="J297" s="19" t="str">
        <f aca="false">IF(OR(I297="",G297=""),"",IF(I297="Verloren",0,IF(I297="Storniert",G297,IF(H297="Vom Einsatz",ROUND(G297*(1-Einstellungen!$B$6)*F297,2),IF(H297="Vom Gewinn",ROUND(G297+(G297*F297-G297)*(1-Einstellungen!$B$6),2),ROUND(G297*F297,2))))))</f>
        <v/>
      </c>
      <c r="K297" s="8"/>
      <c r="L297" s="19" t="str">
        <f aca="false">IF(J297="","",IF(K297&lt;&gt;"",K297,J297)-G297)</f>
        <v/>
      </c>
      <c r="M297" s="19" t="str">
        <f aca="false">IF(L297="","",Einstellungen!$B$4+SUM($L$6:L297))</f>
        <v/>
      </c>
      <c r="N297" s="20" t="str">
        <f aca="false">IF(G297="","",IF(Einstellungen!$B$12&gt;0,G297/Einstellungen!$B$12,""))</f>
        <v/>
      </c>
      <c r="O297" s="18"/>
      <c r="P297" s="21" t="str">
        <f aca="false">IF(OR(O297="",F297=""),"",F297/O297-1)</f>
        <v/>
      </c>
      <c r="Q297" s="10"/>
      <c r="R297" s="22" t="str">
        <f aca="false">IF(I297="Verloren",N(R296)+1,IF(I297="Storniert",N(R296),IF(I297="","",0)))</f>
        <v/>
      </c>
    </row>
    <row r="298" customFormat="false" ht="15" hidden="false" customHeight="false" outlineLevel="0" collapsed="false">
      <c r="A298" s="17"/>
      <c r="B298" s="10"/>
      <c r="C298" s="10"/>
      <c r="D298" s="10"/>
      <c r="E298" s="10"/>
      <c r="F298" s="18"/>
      <c r="G298" s="8"/>
      <c r="H298" s="10"/>
      <c r="I298" s="10"/>
      <c r="J298" s="19" t="str">
        <f aca="false">IF(OR(I298="",G298=""),"",IF(I298="Verloren",0,IF(I298="Storniert",G298,IF(H298="Vom Einsatz",ROUND(G298*(1-Einstellungen!$B$6)*F298,2),IF(H298="Vom Gewinn",ROUND(G298+(G298*F298-G298)*(1-Einstellungen!$B$6),2),ROUND(G298*F298,2))))))</f>
        <v/>
      </c>
      <c r="K298" s="8"/>
      <c r="L298" s="19" t="str">
        <f aca="false">IF(J298="","",IF(K298&lt;&gt;"",K298,J298)-G298)</f>
        <v/>
      </c>
      <c r="M298" s="19" t="str">
        <f aca="false">IF(L298="","",Einstellungen!$B$4+SUM($L$6:L298))</f>
        <v/>
      </c>
      <c r="N298" s="20" t="str">
        <f aca="false">IF(G298="","",IF(Einstellungen!$B$12&gt;0,G298/Einstellungen!$B$12,""))</f>
        <v/>
      </c>
      <c r="O298" s="18"/>
      <c r="P298" s="21" t="str">
        <f aca="false">IF(OR(O298="",F298=""),"",F298/O298-1)</f>
        <v/>
      </c>
      <c r="Q298" s="10"/>
      <c r="R298" s="22" t="str">
        <f aca="false">IF(I298="Verloren",N(R297)+1,IF(I298="Storniert",N(R297),IF(I298="","",0)))</f>
        <v/>
      </c>
    </row>
    <row r="299" customFormat="false" ht="15" hidden="false" customHeight="false" outlineLevel="0" collapsed="false">
      <c r="A299" s="17"/>
      <c r="B299" s="10"/>
      <c r="C299" s="10"/>
      <c r="D299" s="10"/>
      <c r="E299" s="10"/>
      <c r="F299" s="18"/>
      <c r="G299" s="8"/>
      <c r="H299" s="10"/>
      <c r="I299" s="10"/>
      <c r="J299" s="19" t="str">
        <f aca="false">IF(OR(I299="",G299=""),"",IF(I299="Verloren",0,IF(I299="Storniert",G299,IF(H299="Vom Einsatz",ROUND(G299*(1-Einstellungen!$B$6)*F299,2),IF(H299="Vom Gewinn",ROUND(G299+(G299*F299-G299)*(1-Einstellungen!$B$6),2),ROUND(G299*F299,2))))))</f>
        <v/>
      </c>
      <c r="K299" s="8"/>
      <c r="L299" s="19" t="str">
        <f aca="false">IF(J299="","",IF(K299&lt;&gt;"",K299,J299)-G299)</f>
        <v/>
      </c>
      <c r="M299" s="19" t="str">
        <f aca="false">IF(L299="","",Einstellungen!$B$4+SUM($L$6:L299))</f>
        <v/>
      </c>
      <c r="N299" s="20" t="str">
        <f aca="false">IF(G299="","",IF(Einstellungen!$B$12&gt;0,G299/Einstellungen!$B$12,""))</f>
        <v/>
      </c>
      <c r="O299" s="18"/>
      <c r="P299" s="21" t="str">
        <f aca="false">IF(OR(O299="",F299=""),"",F299/O299-1)</f>
        <v/>
      </c>
      <c r="Q299" s="10"/>
      <c r="R299" s="22" t="str">
        <f aca="false">IF(I299="Verloren",N(R298)+1,IF(I299="Storniert",N(R298),IF(I299="","",0)))</f>
        <v/>
      </c>
    </row>
    <row r="300" customFormat="false" ht="15" hidden="false" customHeight="false" outlineLevel="0" collapsed="false">
      <c r="A300" s="17"/>
      <c r="B300" s="10"/>
      <c r="C300" s="10"/>
      <c r="D300" s="10"/>
      <c r="E300" s="10"/>
      <c r="F300" s="18"/>
      <c r="G300" s="8"/>
      <c r="H300" s="10"/>
      <c r="I300" s="10"/>
      <c r="J300" s="19" t="str">
        <f aca="false">IF(OR(I300="",G300=""),"",IF(I300="Verloren",0,IF(I300="Storniert",G300,IF(H300="Vom Einsatz",ROUND(G300*(1-Einstellungen!$B$6)*F300,2),IF(H300="Vom Gewinn",ROUND(G300+(G300*F300-G300)*(1-Einstellungen!$B$6),2),ROUND(G300*F300,2))))))</f>
        <v/>
      </c>
      <c r="K300" s="8"/>
      <c r="L300" s="19" t="str">
        <f aca="false">IF(J300="","",IF(K300&lt;&gt;"",K300,J300)-G300)</f>
        <v/>
      </c>
      <c r="M300" s="19" t="str">
        <f aca="false">IF(L300="","",Einstellungen!$B$4+SUM($L$6:L300))</f>
        <v/>
      </c>
      <c r="N300" s="20" t="str">
        <f aca="false">IF(G300="","",IF(Einstellungen!$B$12&gt;0,G300/Einstellungen!$B$12,""))</f>
        <v/>
      </c>
      <c r="O300" s="18"/>
      <c r="P300" s="21" t="str">
        <f aca="false">IF(OR(O300="",F300=""),"",F300/O300-1)</f>
        <v/>
      </c>
      <c r="Q300" s="10"/>
      <c r="R300" s="22" t="str">
        <f aca="false">IF(I300="Verloren",N(R299)+1,IF(I300="Storniert",N(R299),IF(I300="","",0)))</f>
        <v/>
      </c>
    </row>
    <row r="301" customFormat="false" ht="15" hidden="false" customHeight="false" outlineLevel="0" collapsed="false">
      <c r="A301" s="17"/>
      <c r="B301" s="10"/>
      <c r="C301" s="10"/>
      <c r="D301" s="10"/>
      <c r="E301" s="10"/>
      <c r="F301" s="18"/>
      <c r="G301" s="8"/>
      <c r="H301" s="10"/>
      <c r="I301" s="10"/>
      <c r="J301" s="19" t="str">
        <f aca="false">IF(OR(I301="",G301=""),"",IF(I301="Verloren",0,IF(I301="Storniert",G301,IF(H301="Vom Einsatz",ROUND(G301*(1-Einstellungen!$B$6)*F301,2),IF(H301="Vom Gewinn",ROUND(G301+(G301*F301-G301)*(1-Einstellungen!$B$6),2),ROUND(G301*F301,2))))))</f>
        <v/>
      </c>
      <c r="K301" s="8"/>
      <c r="L301" s="19" t="str">
        <f aca="false">IF(J301="","",IF(K301&lt;&gt;"",K301,J301)-G301)</f>
        <v/>
      </c>
      <c r="M301" s="19" t="str">
        <f aca="false">IF(L301="","",Einstellungen!$B$4+SUM($L$6:L301))</f>
        <v/>
      </c>
      <c r="N301" s="20" t="str">
        <f aca="false">IF(G301="","",IF(Einstellungen!$B$12&gt;0,G301/Einstellungen!$B$12,""))</f>
        <v/>
      </c>
      <c r="O301" s="18"/>
      <c r="P301" s="21" t="str">
        <f aca="false">IF(OR(O301="",F301=""),"",F301/O301-1)</f>
        <v/>
      </c>
      <c r="Q301" s="10"/>
      <c r="R301" s="22" t="str">
        <f aca="false">IF(I301="Verloren",N(R300)+1,IF(I301="Storniert",N(R300),IF(I301="","",0)))</f>
        <v/>
      </c>
    </row>
    <row r="302" customFormat="false" ht="15" hidden="false" customHeight="false" outlineLevel="0" collapsed="false">
      <c r="A302" s="17"/>
      <c r="B302" s="10"/>
      <c r="C302" s="10"/>
      <c r="D302" s="10"/>
      <c r="E302" s="10"/>
      <c r="F302" s="18"/>
      <c r="G302" s="8"/>
      <c r="H302" s="10"/>
      <c r="I302" s="10"/>
      <c r="J302" s="19" t="str">
        <f aca="false">IF(OR(I302="",G302=""),"",IF(I302="Verloren",0,IF(I302="Storniert",G302,IF(H302="Vom Einsatz",ROUND(G302*(1-Einstellungen!$B$6)*F302,2),IF(H302="Vom Gewinn",ROUND(G302+(G302*F302-G302)*(1-Einstellungen!$B$6),2),ROUND(G302*F302,2))))))</f>
        <v/>
      </c>
      <c r="K302" s="8"/>
      <c r="L302" s="19" t="str">
        <f aca="false">IF(J302="","",IF(K302&lt;&gt;"",K302,J302)-G302)</f>
        <v/>
      </c>
      <c r="M302" s="19" t="str">
        <f aca="false">IF(L302="","",Einstellungen!$B$4+SUM($L$6:L302))</f>
        <v/>
      </c>
      <c r="N302" s="20" t="str">
        <f aca="false">IF(G302="","",IF(Einstellungen!$B$12&gt;0,G302/Einstellungen!$B$12,""))</f>
        <v/>
      </c>
      <c r="O302" s="18"/>
      <c r="P302" s="21" t="str">
        <f aca="false">IF(OR(O302="",F302=""),"",F302/O302-1)</f>
        <v/>
      </c>
      <c r="Q302" s="10"/>
      <c r="R302" s="22" t="str">
        <f aca="false">IF(I302="Verloren",N(R301)+1,IF(I302="Storniert",N(R301),IF(I302="","",0)))</f>
        <v/>
      </c>
    </row>
    <row r="303" customFormat="false" ht="15" hidden="false" customHeight="false" outlineLevel="0" collapsed="false">
      <c r="A303" s="17"/>
      <c r="B303" s="10"/>
      <c r="C303" s="10"/>
      <c r="D303" s="10"/>
      <c r="E303" s="10"/>
      <c r="F303" s="18"/>
      <c r="G303" s="8"/>
      <c r="H303" s="10"/>
      <c r="I303" s="10"/>
      <c r="J303" s="19" t="str">
        <f aca="false">IF(OR(I303="",G303=""),"",IF(I303="Verloren",0,IF(I303="Storniert",G303,IF(H303="Vom Einsatz",ROUND(G303*(1-Einstellungen!$B$6)*F303,2),IF(H303="Vom Gewinn",ROUND(G303+(G303*F303-G303)*(1-Einstellungen!$B$6),2),ROUND(G303*F303,2))))))</f>
        <v/>
      </c>
      <c r="K303" s="8"/>
      <c r="L303" s="19" t="str">
        <f aca="false">IF(J303="","",IF(K303&lt;&gt;"",K303,J303)-G303)</f>
        <v/>
      </c>
      <c r="M303" s="19" t="str">
        <f aca="false">IF(L303="","",Einstellungen!$B$4+SUM($L$6:L303))</f>
        <v/>
      </c>
      <c r="N303" s="20" t="str">
        <f aca="false">IF(G303="","",IF(Einstellungen!$B$12&gt;0,G303/Einstellungen!$B$12,""))</f>
        <v/>
      </c>
      <c r="O303" s="18"/>
      <c r="P303" s="21" t="str">
        <f aca="false">IF(OR(O303="",F303=""),"",F303/O303-1)</f>
        <v/>
      </c>
      <c r="Q303" s="10"/>
      <c r="R303" s="22" t="str">
        <f aca="false">IF(I303="Verloren",N(R302)+1,IF(I303="Storniert",N(R302),IF(I303="","",0)))</f>
        <v/>
      </c>
    </row>
    <row r="304" customFormat="false" ht="15" hidden="false" customHeight="false" outlineLevel="0" collapsed="false">
      <c r="A304" s="17"/>
      <c r="B304" s="10"/>
      <c r="C304" s="10"/>
      <c r="D304" s="10"/>
      <c r="E304" s="10"/>
      <c r="F304" s="18"/>
      <c r="G304" s="8"/>
      <c r="H304" s="10"/>
      <c r="I304" s="10"/>
      <c r="J304" s="19" t="str">
        <f aca="false">IF(OR(I304="",G304=""),"",IF(I304="Verloren",0,IF(I304="Storniert",G304,IF(H304="Vom Einsatz",ROUND(G304*(1-Einstellungen!$B$6)*F304,2),IF(H304="Vom Gewinn",ROUND(G304+(G304*F304-G304)*(1-Einstellungen!$B$6),2),ROUND(G304*F304,2))))))</f>
        <v/>
      </c>
      <c r="K304" s="8"/>
      <c r="L304" s="19" t="str">
        <f aca="false">IF(J304="","",IF(K304&lt;&gt;"",K304,J304)-G304)</f>
        <v/>
      </c>
      <c r="M304" s="19" t="str">
        <f aca="false">IF(L304="","",Einstellungen!$B$4+SUM($L$6:L304))</f>
        <v/>
      </c>
      <c r="N304" s="20" t="str">
        <f aca="false">IF(G304="","",IF(Einstellungen!$B$12&gt;0,G304/Einstellungen!$B$12,""))</f>
        <v/>
      </c>
      <c r="O304" s="18"/>
      <c r="P304" s="21" t="str">
        <f aca="false">IF(OR(O304="",F304=""),"",F304/O304-1)</f>
        <v/>
      </c>
      <c r="Q304" s="10"/>
      <c r="R304" s="22" t="str">
        <f aca="false">IF(I304="Verloren",N(R303)+1,IF(I304="Storniert",N(R303),IF(I304="","",0)))</f>
        <v/>
      </c>
    </row>
    <row r="305" customFormat="false" ht="15" hidden="false" customHeight="false" outlineLevel="0" collapsed="false">
      <c r="A305" s="17"/>
      <c r="B305" s="10"/>
      <c r="C305" s="10"/>
      <c r="D305" s="10"/>
      <c r="E305" s="10"/>
      <c r="F305" s="18"/>
      <c r="G305" s="8"/>
      <c r="H305" s="10"/>
      <c r="I305" s="10"/>
      <c r="J305" s="19" t="str">
        <f aca="false">IF(OR(I305="",G305=""),"",IF(I305="Verloren",0,IF(I305="Storniert",G305,IF(H305="Vom Einsatz",ROUND(G305*(1-Einstellungen!$B$6)*F305,2),IF(H305="Vom Gewinn",ROUND(G305+(G305*F305-G305)*(1-Einstellungen!$B$6),2),ROUND(G305*F305,2))))))</f>
        <v/>
      </c>
      <c r="K305" s="8"/>
      <c r="L305" s="19" t="str">
        <f aca="false">IF(J305="","",IF(K305&lt;&gt;"",K305,J305)-G305)</f>
        <v/>
      </c>
      <c r="M305" s="19" t="str">
        <f aca="false">IF(L305="","",Einstellungen!$B$4+SUM($L$6:L305))</f>
        <v/>
      </c>
      <c r="N305" s="20" t="str">
        <f aca="false">IF(G305="","",IF(Einstellungen!$B$12&gt;0,G305/Einstellungen!$B$12,""))</f>
        <v/>
      </c>
      <c r="O305" s="18"/>
      <c r="P305" s="21" t="str">
        <f aca="false">IF(OR(O305="",F305=""),"",F305/O305-1)</f>
        <v/>
      </c>
      <c r="Q305" s="10"/>
      <c r="R305" s="22" t="str">
        <f aca="false">IF(I305="Verloren",N(R304)+1,IF(I305="Storniert",N(R304),IF(I305="","",0)))</f>
        <v/>
      </c>
    </row>
    <row r="306" customFormat="false" ht="15" hidden="false" customHeight="false" outlineLevel="0" collapsed="false">
      <c r="A306" s="17"/>
      <c r="B306" s="10"/>
      <c r="C306" s="10"/>
      <c r="D306" s="10"/>
      <c r="E306" s="10"/>
      <c r="F306" s="18"/>
      <c r="G306" s="8"/>
      <c r="H306" s="10"/>
      <c r="I306" s="10"/>
      <c r="J306" s="19" t="str">
        <f aca="false">IF(OR(I306="",G306=""),"",IF(I306="Verloren",0,IF(I306="Storniert",G306,IF(H306="Vom Einsatz",ROUND(G306*(1-Einstellungen!$B$6)*F306,2),IF(H306="Vom Gewinn",ROUND(G306+(G306*F306-G306)*(1-Einstellungen!$B$6),2),ROUND(G306*F306,2))))))</f>
        <v/>
      </c>
      <c r="K306" s="8"/>
      <c r="L306" s="19" t="str">
        <f aca="false">IF(J306="","",IF(K306&lt;&gt;"",K306,J306)-G306)</f>
        <v/>
      </c>
      <c r="M306" s="19" t="str">
        <f aca="false">IF(L306="","",Einstellungen!$B$4+SUM($L$6:L306))</f>
        <v/>
      </c>
      <c r="N306" s="20" t="str">
        <f aca="false">IF(G306="","",IF(Einstellungen!$B$12&gt;0,G306/Einstellungen!$B$12,""))</f>
        <v/>
      </c>
      <c r="O306" s="18"/>
      <c r="P306" s="21" t="str">
        <f aca="false">IF(OR(O306="",F306=""),"",F306/O306-1)</f>
        <v/>
      </c>
      <c r="Q306" s="10"/>
      <c r="R306" s="22" t="str">
        <f aca="false">IF(I306="Verloren",N(R305)+1,IF(I306="Storniert",N(R305),IF(I306="","",0)))</f>
        <v/>
      </c>
    </row>
    <row r="307" customFormat="false" ht="15" hidden="false" customHeight="false" outlineLevel="0" collapsed="false">
      <c r="A307" s="17"/>
      <c r="B307" s="10"/>
      <c r="C307" s="10"/>
      <c r="D307" s="10"/>
      <c r="E307" s="10"/>
      <c r="F307" s="18"/>
      <c r="G307" s="8"/>
      <c r="H307" s="10"/>
      <c r="I307" s="10"/>
      <c r="J307" s="19" t="str">
        <f aca="false">IF(OR(I307="",G307=""),"",IF(I307="Verloren",0,IF(I307="Storniert",G307,IF(H307="Vom Einsatz",ROUND(G307*(1-Einstellungen!$B$6)*F307,2),IF(H307="Vom Gewinn",ROUND(G307+(G307*F307-G307)*(1-Einstellungen!$B$6),2),ROUND(G307*F307,2))))))</f>
        <v/>
      </c>
      <c r="K307" s="8"/>
      <c r="L307" s="19" t="str">
        <f aca="false">IF(J307="","",IF(K307&lt;&gt;"",K307,J307)-G307)</f>
        <v/>
      </c>
      <c r="M307" s="19" t="str">
        <f aca="false">IF(L307="","",Einstellungen!$B$4+SUM($L$6:L307))</f>
        <v/>
      </c>
      <c r="N307" s="20" t="str">
        <f aca="false">IF(G307="","",IF(Einstellungen!$B$12&gt;0,G307/Einstellungen!$B$12,""))</f>
        <v/>
      </c>
      <c r="O307" s="18"/>
      <c r="P307" s="21" t="str">
        <f aca="false">IF(OR(O307="",F307=""),"",F307/O307-1)</f>
        <v/>
      </c>
      <c r="Q307" s="10"/>
      <c r="R307" s="22" t="str">
        <f aca="false">IF(I307="Verloren",N(R306)+1,IF(I307="Storniert",N(R306),IF(I307="","",0)))</f>
        <v/>
      </c>
    </row>
    <row r="308" customFormat="false" ht="15" hidden="false" customHeight="false" outlineLevel="0" collapsed="false">
      <c r="A308" s="17"/>
      <c r="B308" s="10"/>
      <c r="C308" s="10"/>
      <c r="D308" s="10"/>
      <c r="E308" s="10"/>
      <c r="F308" s="18"/>
      <c r="G308" s="8"/>
      <c r="H308" s="10"/>
      <c r="I308" s="10"/>
      <c r="J308" s="19" t="str">
        <f aca="false">IF(OR(I308="",G308=""),"",IF(I308="Verloren",0,IF(I308="Storniert",G308,IF(H308="Vom Einsatz",ROUND(G308*(1-Einstellungen!$B$6)*F308,2),IF(H308="Vom Gewinn",ROUND(G308+(G308*F308-G308)*(1-Einstellungen!$B$6),2),ROUND(G308*F308,2))))))</f>
        <v/>
      </c>
      <c r="K308" s="8"/>
      <c r="L308" s="19" t="str">
        <f aca="false">IF(J308="","",IF(K308&lt;&gt;"",K308,J308)-G308)</f>
        <v/>
      </c>
      <c r="M308" s="19" t="str">
        <f aca="false">IF(L308="","",Einstellungen!$B$4+SUM($L$6:L308))</f>
        <v/>
      </c>
      <c r="N308" s="20" t="str">
        <f aca="false">IF(G308="","",IF(Einstellungen!$B$12&gt;0,G308/Einstellungen!$B$12,""))</f>
        <v/>
      </c>
      <c r="O308" s="18"/>
      <c r="P308" s="21" t="str">
        <f aca="false">IF(OR(O308="",F308=""),"",F308/O308-1)</f>
        <v/>
      </c>
      <c r="Q308" s="10"/>
      <c r="R308" s="22" t="str">
        <f aca="false">IF(I308="Verloren",N(R307)+1,IF(I308="Storniert",N(R307),IF(I308="","",0)))</f>
        <v/>
      </c>
    </row>
    <row r="309" customFormat="false" ht="15" hidden="false" customHeight="false" outlineLevel="0" collapsed="false">
      <c r="A309" s="17"/>
      <c r="B309" s="10"/>
      <c r="C309" s="10"/>
      <c r="D309" s="10"/>
      <c r="E309" s="10"/>
      <c r="F309" s="18"/>
      <c r="G309" s="8"/>
      <c r="H309" s="10"/>
      <c r="I309" s="10"/>
      <c r="J309" s="19" t="str">
        <f aca="false">IF(OR(I309="",G309=""),"",IF(I309="Verloren",0,IF(I309="Storniert",G309,IF(H309="Vom Einsatz",ROUND(G309*(1-Einstellungen!$B$6)*F309,2),IF(H309="Vom Gewinn",ROUND(G309+(G309*F309-G309)*(1-Einstellungen!$B$6),2),ROUND(G309*F309,2))))))</f>
        <v/>
      </c>
      <c r="K309" s="8"/>
      <c r="L309" s="19" t="str">
        <f aca="false">IF(J309="","",IF(K309&lt;&gt;"",K309,J309)-G309)</f>
        <v/>
      </c>
      <c r="M309" s="19" t="str">
        <f aca="false">IF(L309="","",Einstellungen!$B$4+SUM($L$6:L309))</f>
        <v/>
      </c>
      <c r="N309" s="20" t="str">
        <f aca="false">IF(G309="","",IF(Einstellungen!$B$12&gt;0,G309/Einstellungen!$B$12,""))</f>
        <v/>
      </c>
      <c r="O309" s="18"/>
      <c r="P309" s="21" t="str">
        <f aca="false">IF(OR(O309="",F309=""),"",F309/O309-1)</f>
        <v/>
      </c>
      <c r="Q309" s="10"/>
      <c r="R309" s="22" t="str">
        <f aca="false">IF(I309="Verloren",N(R308)+1,IF(I309="Storniert",N(R308),IF(I309="","",0)))</f>
        <v/>
      </c>
    </row>
    <row r="310" customFormat="false" ht="15" hidden="false" customHeight="false" outlineLevel="0" collapsed="false">
      <c r="A310" s="17"/>
      <c r="B310" s="10"/>
      <c r="C310" s="10"/>
      <c r="D310" s="10"/>
      <c r="E310" s="10"/>
      <c r="F310" s="18"/>
      <c r="G310" s="8"/>
      <c r="H310" s="10"/>
      <c r="I310" s="10"/>
      <c r="J310" s="19" t="str">
        <f aca="false">IF(OR(I310="",G310=""),"",IF(I310="Verloren",0,IF(I310="Storniert",G310,IF(H310="Vom Einsatz",ROUND(G310*(1-Einstellungen!$B$6)*F310,2),IF(H310="Vom Gewinn",ROUND(G310+(G310*F310-G310)*(1-Einstellungen!$B$6),2),ROUND(G310*F310,2))))))</f>
        <v/>
      </c>
      <c r="K310" s="8"/>
      <c r="L310" s="19" t="str">
        <f aca="false">IF(J310="","",IF(K310&lt;&gt;"",K310,J310)-G310)</f>
        <v/>
      </c>
      <c r="M310" s="19" t="str">
        <f aca="false">IF(L310="","",Einstellungen!$B$4+SUM($L$6:L310))</f>
        <v/>
      </c>
      <c r="N310" s="20" t="str">
        <f aca="false">IF(G310="","",IF(Einstellungen!$B$12&gt;0,G310/Einstellungen!$B$12,""))</f>
        <v/>
      </c>
      <c r="O310" s="18"/>
      <c r="P310" s="21" t="str">
        <f aca="false">IF(OR(O310="",F310=""),"",F310/O310-1)</f>
        <v/>
      </c>
      <c r="Q310" s="10"/>
      <c r="R310" s="22" t="str">
        <f aca="false">IF(I310="Verloren",N(R309)+1,IF(I310="Storniert",N(R309),IF(I310="","",0)))</f>
        <v/>
      </c>
    </row>
    <row r="311" customFormat="false" ht="15" hidden="false" customHeight="false" outlineLevel="0" collapsed="false">
      <c r="A311" s="17"/>
      <c r="B311" s="10"/>
      <c r="C311" s="10"/>
      <c r="D311" s="10"/>
      <c r="E311" s="10"/>
      <c r="F311" s="18"/>
      <c r="G311" s="8"/>
      <c r="H311" s="10"/>
      <c r="I311" s="10"/>
      <c r="J311" s="19" t="str">
        <f aca="false">IF(OR(I311="",G311=""),"",IF(I311="Verloren",0,IF(I311="Storniert",G311,IF(H311="Vom Einsatz",ROUND(G311*(1-Einstellungen!$B$6)*F311,2),IF(H311="Vom Gewinn",ROUND(G311+(G311*F311-G311)*(1-Einstellungen!$B$6),2),ROUND(G311*F311,2))))))</f>
        <v/>
      </c>
      <c r="K311" s="8"/>
      <c r="L311" s="19" t="str">
        <f aca="false">IF(J311="","",IF(K311&lt;&gt;"",K311,J311)-G311)</f>
        <v/>
      </c>
      <c r="M311" s="19" t="str">
        <f aca="false">IF(L311="","",Einstellungen!$B$4+SUM($L$6:L311))</f>
        <v/>
      </c>
      <c r="N311" s="20" t="str">
        <f aca="false">IF(G311="","",IF(Einstellungen!$B$12&gt;0,G311/Einstellungen!$B$12,""))</f>
        <v/>
      </c>
      <c r="O311" s="18"/>
      <c r="P311" s="21" t="str">
        <f aca="false">IF(OR(O311="",F311=""),"",F311/O311-1)</f>
        <v/>
      </c>
      <c r="Q311" s="10"/>
      <c r="R311" s="22" t="str">
        <f aca="false">IF(I311="Verloren",N(R310)+1,IF(I311="Storniert",N(R310),IF(I311="","",0)))</f>
        <v/>
      </c>
    </row>
    <row r="312" customFormat="false" ht="15" hidden="false" customHeight="false" outlineLevel="0" collapsed="false">
      <c r="A312" s="17"/>
      <c r="B312" s="10"/>
      <c r="C312" s="10"/>
      <c r="D312" s="10"/>
      <c r="E312" s="10"/>
      <c r="F312" s="18"/>
      <c r="G312" s="8"/>
      <c r="H312" s="10"/>
      <c r="I312" s="10"/>
      <c r="J312" s="19" t="str">
        <f aca="false">IF(OR(I312="",G312=""),"",IF(I312="Verloren",0,IF(I312="Storniert",G312,IF(H312="Vom Einsatz",ROUND(G312*(1-Einstellungen!$B$6)*F312,2),IF(H312="Vom Gewinn",ROUND(G312+(G312*F312-G312)*(1-Einstellungen!$B$6),2),ROUND(G312*F312,2))))))</f>
        <v/>
      </c>
      <c r="K312" s="8"/>
      <c r="L312" s="19" t="str">
        <f aca="false">IF(J312="","",IF(K312&lt;&gt;"",K312,J312)-G312)</f>
        <v/>
      </c>
      <c r="M312" s="19" t="str">
        <f aca="false">IF(L312="","",Einstellungen!$B$4+SUM($L$6:L312))</f>
        <v/>
      </c>
      <c r="N312" s="20" t="str">
        <f aca="false">IF(G312="","",IF(Einstellungen!$B$12&gt;0,G312/Einstellungen!$B$12,""))</f>
        <v/>
      </c>
      <c r="O312" s="18"/>
      <c r="P312" s="21" t="str">
        <f aca="false">IF(OR(O312="",F312=""),"",F312/O312-1)</f>
        <v/>
      </c>
      <c r="Q312" s="10"/>
      <c r="R312" s="22" t="str">
        <f aca="false">IF(I312="Verloren",N(R311)+1,IF(I312="Storniert",N(R311),IF(I312="","",0)))</f>
        <v/>
      </c>
    </row>
    <row r="313" customFormat="false" ht="15" hidden="false" customHeight="false" outlineLevel="0" collapsed="false">
      <c r="A313" s="17"/>
      <c r="B313" s="10"/>
      <c r="C313" s="10"/>
      <c r="D313" s="10"/>
      <c r="E313" s="10"/>
      <c r="F313" s="18"/>
      <c r="G313" s="8"/>
      <c r="H313" s="10"/>
      <c r="I313" s="10"/>
      <c r="J313" s="19" t="str">
        <f aca="false">IF(OR(I313="",G313=""),"",IF(I313="Verloren",0,IF(I313="Storniert",G313,IF(H313="Vom Einsatz",ROUND(G313*(1-Einstellungen!$B$6)*F313,2),IF(H313="Vom Gewinn",ROUND(G313+(G313*F313-G313)*(1-Einstellungen!$B$6),2),ROUND(G313*F313,2))))))</f>
        <v/>
      </c>
      <c r="K313" s="8"/>
      <c r="L313" s="19" t="str">
        <f aca="false">IF(J313="","",IF(K313&lt;&gt;"",K313,J313)-G313)</f>
        <v/>
      </c>
      <c r="M313" s="19" t="str">
        <f aca="false">IF(L313="","",Einstellungen!$B$4+SUM($L$6:L313))</f>
        <v/>
      </c>
      <c r="N313" s="20" t="str">
        <f aca="false">IF(G313="","",IF(Einstellungen!$B$12&gt;0,G313/Einstellungen!$B$12,""))</f>
        <v/>
      </c>
      <c r="O313" s="18"/>
      <c r="P313" s="21" t="str">
        <f aca="false">IF(OR(O313="",F313=""),"",F313/O313-1)</f>
        <v/>
      </c>
      <c r="Q313" s="10"/>
      <c r="R313" s="22" t="str">
        <f aca="false">IF(I313="Verloren",N(R312)+1,IF(I313="Storniert",N(R312),IF(I313="","",0)))</f>
        <v/>
      </c>
    </row>
    <row r="314" customFormat="false" ht="15" hidden="false" customHeight="false" outlineLevel="0" collapsed="false">
      <c r="A314" s="17"/>
      <c r="B314" s="10"/>
      <c r="C314" s="10"/>
      <c r="D314" s="10"/>
      <c r="E314" s="10"/>
      <c r="F314" s="18"/>
      <c r="G314" s="8"/>
      <c r="H314" s="10"/>
      <c r="I314" s="10"/>
      <c r="J314" s="19" t="str">
        <f aca="false">IF(OR(I314="",G314=""),"",IF(I314="Verloren",0,IF(I314="Storniert",G314,IF(H314="Vom Einsatz",ROUND(G314*(1-Einstellungen!$B$6)*F314,2),IF(H314="Vom Gewinn",ROUND(G314+(G314*F314-G314)*(1-Einstellungen!$B$6),2),ROUND(G314*F314,2))))))</f>
        <v/>
      </c>
      <c r="K314" s="8"/>
      <c r="L314" s="19" t="str">
        <f aca="false">IF(J314="","",IF(K314&lt;&gt;"",K314,J314)-G314)</f>
        <v/>
      </c>
      <c r="M314" s="19" t="str">
        <f aca="false">IF(L314="","",Einstellungen!$B$4+SUM($L$6:L314))</f>
        <v/>
      </c>
      <c r="N314" s="20" t="str">
        <f aca="false">IF(G314="","",IF(Einstellungen!$B$12&gt;0,G314/Einstellungen!$B$12,""))</f>
        <v/>
      </c>
      <c r="O314" s="18"/>
      <c r="P314" s="21" t="str">
        <f aca="false">IF(OR(O314="",F314=""),"",F314/O314-1)</f>
        <v/>
      </c>
      <c r="Q314" s="10"/>
      <c r="R314" s="22" t="str">
        <f aca="false">IF(I314="Verloren",N(R313)+1,IF(I314="Storniert",N(R313),IF(I314="","",0)))</f>
        <v/>
      </c>
    </row>
    <row r="315" customFormat="false" ht="15" hidden="false" customHeight="false" outlineLevel="0" collapsed="false">
      <c r="A315" s="17"/>
      <c r="B315" s="10"/>
      <c r="C315" s="10"/>
      <c r="D315" s="10"/>
      <c r="E315" s="10"/>
      <c r="F315" s="18"/>
      <c r="G315" s="8"/>
      <c r="H315" s="10"/>
      <c r="I315" s="10"/>
      <c r="J315" s="19" t="str">
        <f aca="false">IF(OR(I315="",G315=""),"",IF(I315="Verloren",0,IF(I315="Storniert",G315,IF(H315="Vom Einsatz",ROUND(G315*(1-Einstellungen!$B$6)*F315,2),IF(H315="Vom Gewinn",ROUND(G315+(G315*F315-G315)*(1-Einstellungen!$B$6),2),ROUND(G315*F315,2))))))</f>
        <v/>
      </c>
      <c r="K315" s="8"/>
      <c r="L315" s="19" t="str">
        <f aca="false">IF(J315="","",IF(K315&lt;&gt;"",K315,J315)-G315)</f>
        <v/>
      </c>
      <c r="M315" s="19" t="str">
        <f aca="false">IF(L315="","",Einstellungen!$B$4+SUM($L$6:L315))</f>
        <v/>
      </c>
      <c r="N315" s="20" t="str">
        <f aca="false">IF(G315="","",IF(Einstellungen!$B$12&gt;0,G315/Einstellungen!$B$12,""))</f>
        <v/>
      </c>
      <c r="O315" s="18"/>
      <c r="P315" s="21" t="str">
        <f aca="false">IF(OR(O315="",F315=""),"",F315/O315-1)</f>
        <v/>
      </c>
      <c r="Q315" s="10"/>
      <c r="R315" s="22" t="str">
        <f aca="false">IF(I315="Verloren",N(R314)+1,IF(I315="Storniert",N(R314),IF(I315="","",0)))</f>
        <v/>
      </c>
    </row>
    <row r="316" customFormat="false" ht="15" hidden="false" customHeight="false" outlineLevel="0" collapsed="false">
      <c r="A316" s="17"/>
      <c r="B316" s="10"/>
      <c r="C316" s="10"/>
      <c r="D316" s="10"/>
      <c r="E316" s="10"/>
      <c r="F316" s="18"/>
      <c r="G316" s="8"/>
      <c r="H316" s="10"/>
      <c r="I316" s="10"/>
      <c r="J316" s="19" t="str">
        <f aca="false">IF(OR(I316="",G316=""),"",IF(I316="Verloren",0,IF(I316="Storniert",G316,IF(H316="Vom Einsatz",ROUND(G316*(1-Einstellungen!$B$6)*F316,2),IF(H316="Vom Gewinn",ROUND(G316+(G316*F316-G316)*(1-Einstellungen!$B$6),2),ROUND(G316*F316,2))))))</f>
        <v/>
      </c>
      <c r="K316" s="8"/>
      <c r="L316" s="19" t="str">
        <f aca="false">IF(J316="","",IF(K316&lt;&gt;"",K316,J316)-G316)</f>
        <v/>
      </c>
      <c r="M316" s="19" t="str">
        <f aca="false">IF(L316="","",Einstellungen!$B$4+SUM($L$6:L316))</f>
        <v/>
      </c>
      <c r="N316" s="20" t="str">
        <f aca="false">IF(G316="","",IF(Einstellungen!$B$12&gt;0,G316/Einstellungen!$B$12,""))</f>
        <v/>
      </c>
      <c r="O316" s="18"/>
      <c r="P316" s="21" t="str">
        <f aca="false">IF(OR(O316="",F316=""),"",F316/O316-1)</f>
        <v/>
      </c>
      <c r="Q316" s="10"/>
      <c r="R316" s="22" t="str">
        <f aca="false">IF(I316="Verloren",N(R315)+1,IF(I316="Storniert",N(R315),IF(I316="","",0)))</f>
        <v/>
      </c>
    </row>
    <row r="317" customFormat="false" ht="15" hidden="false" customHeight="false" outlineLevel="0" collapsed="false">
      <c r="A317" s="17"/>
      <c r="B317" s="10"/>
      <c r="C317" s="10"/>
      <c r="D317" s="10"/>
      <c r="E317" s="10"/>
      <c r="F317" s="18"/>
      <c r="G317" s="8"/>
      <c r="H317" s="10"/>
      <c r="I317" s="10"/>
      <c r="J317" s="19" t="str">
        <f aca="false">IF(OR(I317="",G317=""),"",IF(I317="Verloren",0,IF(I317="Storniert",G317,IF(H317="Vom Einsatz",ROUND(G317*(1-Einstellungen!$B$6)*F317,2),IF(H317="Vom Gewinn",ROUND(G317+(G317*F317-G317)*(1-Einstellungen!$B$6),2),ROUND(G317*F317,2))))))</f>
        <v/>
      </c>
      <c r="K317" s="8"/>
      <c r="L317" s="19" t="str">
        <f aca="false">IF(J317="","",IF(K317&lt;&gt;"",K317,J317)-G317)</f>
        <v/>
      </c>
      <c r="M317" s="19" t="str">
        <f aca="false">IF(L317="","",Einstellungen!$B$4+SUM($L$6:L317))</f>
        <v/>
      </c>
      <c r="N317" s="20" t="str">
        <f aca="false">IF(G317="","",IF(Einstellungen!$B$12&gt;0,G317/Einstellungen!$B$12,""))</f>
        <v/>
      </c>
      <c r="O317" s="18"/>
      <c r="P317" s="21" t="str">
        <f aca="false">IF(OR(O317="",F317=""),"",F317/O317-1)</f>
        <v/>
      </c>
      <c r="Q317" s="10"/>
      <c r="R317" s="22" t="str">
        <f aca="false">IF(I317="Verloren",N(R316)+1,IF(I317="Storniert",N(R316),IF(I317="","",0)))</f>
        <v/>
      </c>
    </row>
    <row r="318" customFormat="false" ht="15" hidden="false" customHeight="false" outlineLevel="0" collapsed="false">
      <c r="A318" s="17"/>
      <c r="B318" s="10"/>
      <c r="C318" s="10"/>
      <c r="D318" s="10"/>
      <c r="E318" s="10"/>
      <c r="F318" s="18"/>
      <c r="G318" s="8"/>
      <c r="H318" s="10"/>
      <c r="I318" s="10"/>
      <c r="J318" s="19" t="str">
        <f aca="false">IF(OR(I318="",G318=""),"",IF(I318="Verloren",0,IF(I318="Storniert",G318,IF(H318="Vom Einsatz",ROUND(G318*(1-Einstellungen!$B$6)*F318,2),IF(H318="Vom Gewinn",ROUND(G318+(G318*F318-G318)*(1-Einstellungen!$B$6),2),ROUND(G318*F318,2))))))</f>
        <v/>
      </c>
      <c r="K318" s="8"/>
      <c r="L318" s="19" t="str">
        <f aca="false">IF(J318="","",IF(K318&lt;&gt;"",K318,J318)-G318)</f>
        <v/>
      </c>
      <c r="M318" s="19" t="str">
        <f aca="false">IF(L318="","",Einstellungen!$B$4+SUM($L$6:L318))</f>
        <v/>
      </c>
      <c r="N318" s="20" t="str">
        <f aca="false">IF(G318="","",IF(Einstellungen!$B$12&gt;0,G318/Einstellungen!$B$12,""))</f>
        <v/>
      </c>
      <c r="O318" s="18"/>
      <c r="P318" s="21" t="str">
        <f aca="false">IF(OR(O318="",F318=""),"",F318/O318-1)</f>
        <v/>
      </c>
      <c r="Q318" s="10"/>
      <c r="R318" s="22" t="str">
        <f aca="false">IF(I318="Verloren",N(R317)+1,IF(I318="Storniert",N(R317),IF(I318="","",0)))</f>
        <v/>
      </c>
    </row>
    <row r="319" customFormat="false" ht="15" hidden="false" customHeight="false" outlineLevel="0" collapsed="false">
      <c r="A319" s="17"/>
      <c r="B319" s="10"/>
      <c r="C319" s="10"/>
      <c r="D319" s="10"/>
      <c r="E319" s="10"/>
      <c r="F319" s="18"/>
      <c r="G319" s="8"/>
      <c r="H319" s="10"/>
      <c r="I319" s="10"/>
      <c r="J319" s="19" t="str">
        <f aca="false">IF(OR(I319="",G319=""),"",IF(I319="Verloren",0,IF(I319="Storniert",G319,IF(H319="Vom Einsatz",ROUND(G319*(1-Einstellungen!$B$6)*F319,2),IF(H319="Vom Gewinn",ROUND(G319+(G319*F319-G319)*(1-Einstellungen!$B$6),2),ROUND(G319*F319,2))))))</f>
        <v/>
      </c>
      <c r="K319" s="8"/>
      <c r="L319" s="19" t="str">
        <f aca="false">IF(J319="","",IF(K319&lt;&gt;"",K319,J319)-G319)</f>
        <v/>
      </c>
      <c r="M319" s="19" t="str">
        <f aca="false">IF(L319="","",Einstellungen!$B$4+SUM($L$6:L319))</f>
        <v/>
      </c>
      <c r="N319" s="20" t="str">
        <f aca="false">IF(G319="","",IF(Einstellungen!$B$12&gt;0,G319/Einstellungen!$B$12,""))</f>
        <v/>
      </c>
      <c r="O319" s="18"/>
      <c r="P319" s="21" t="str">
        <f aca="false">IF(OR(O319="",F319=""),"",F319/O319-1)</f>
        <v/>
      </c>
      <c r="Q319" s="10"/>
      <c r="R319" s="22" t="str">
        <f aca="false">IF(I319="Verloren",N(R318)+1,IF(I319="Storniert",N(R318),IF(I319="","",0)))</f>
        <v/>
      </c>
    </row>
    <row r="320" customFormat="false" ht="15" hidden="false" customHeight="false" outlineLevel="0" collapsed="false">
      <c r="A320" s="17"/>
      <c r="B320" s="10"/>
      <c r="C320" s="10"/>
      <c r="D320" s="10"/>
      <c r="E320" s="10"/>
      <c r="F320" s="18"/>
      <c r="G320" s="8"/>
      <c r="H320" s="10"/>
      <c r="I320" s="10"/>
      <c r="J320" s="19" t="str">
        <f aca="false">IF(OR(I320="",G320=""),"",IF(I320="Verloren",0,IF(I320="Storniert",G320,IF(H320="Vom Einsatz",ROUND(G320*(1-Einstellungen!$B$6)*F320,2),IF(H320="Vom Gewinn",ROUND(G320+(G320*F320-G320)*(1-Einstellungen!$B$6),2),ROUND(G320*F320,2))))))</f>
        <v/>
      </c>
      <c r="K320" s="8"/>
      <c r="L320" s="19" t="str">
        <f aca="false">IF(J320="","",IF(K320&lt;&gt;"",K320,J320)-G320)</f>
        <v/>
      </c>
      <c r="M320" s="19" t="str">
        <f aca="false">IF(L320="","",Einstellungen!$B$4+SUM($L$6:L320))</f>
        <v/>
      </c>
      <c r="N320" s="20" t="str">
        <f aca="false">IF(G320="","",IF(Einstellungen!$B$12&gt;0,G320/Einstellungen!$B$12,""))</f>
        <v/>
      </c>
      <c r="O320" s="18"/>
      <c r="P320" s="21" t="str">
        <f aca="false">IF(OR(O320="",F320=""),"",F320/O320-1)</f>
        <v/>
      </c>
      <c r="Q320" s="10"/>
      <c r="R320" s="22" t="str">
        <f aca="false">IF(I320="Verloren",N(R319)+1,IF(I320="Storniert",N(R319),IF(I320="","",0)))</f>
        <v/>
      </c>
    </row>
    <row r="321" customFormat="false" ht="15" hidden="false" customHeight="false" outlineLevel="0" collapsed="false">
      <c r="A321" s="17"/>
      <c r="B321" s="10"/>
      <c r="C321" s="10"/>
      <c r="D321" s="10"/>
      <c r="E321" s="10"/>
      <c r="F321" s="18"/>
      <c r="G321" s="8"/>
      <c r="H321" s="10"/>
      <c r="I321" s="10"/>
      <c r="J321" s="19" t="str">
        <f aca="false">IF(OR(I321="",G321=""),"",IF(I321="Verloren",0,IF(I321="Storniert",G321,IF(H321="Vom Einsatz",ROUND(G321*(1-Einstellungen!$B$6)*F321,2),IF(H321="Vom Gewinn",ROUND(G321+(G321*F321-G321)*(1-Einstellungen!$B$6),2),ROUND(G321*F321,2))))))</f>
        <v/>
      </c>
      <c r="K321" s="8"/>
      <c r="L321" s="19" t="str">
        <f aca="false">IF(J321="","",IF(K321&lt;&gt;"",K321,J321)-G321)</f>
        <v/>
      </c>
      <c r="M321" s="19" t="str">
        <f aca="false">IF(L321="","",Einstellungen!$B$4+SUM($L$6:L321))</f>
        <v/>
      </c>
      <c r="N321" s="20" t="str">
        <f aca="false">IF(G321="","",IF(Einstellungen!$B$12&gt;0,G321/Einstellungen!$B$12,""))</f>
        <v/>
      </c>
      <c r="O321" s="18"/>
      <c r="P321" s="21" t="str">
        <f aca="false">IF(OR(O321="",F321=""),"",F321/O321-1)</f>
        <v/>
      </c>
      <c r="Q321" s="10"/>
      <c r="R321" s="22" t="str">
        <f aca="false">IF(I321="Verloren",N(R320)+1,IF(I321="Storniert",N(R320),IF(I321="","",0)))</f>
        <v/>
      </c>
    </row>
    <row r="322" customFormat="false" ht="15" hidden="false" customHeight="false" outlineLevel="0" collapsed="false">
      <c r="A322" s="17"/>
      <c r="B322" s="10"/>
      <c r="C322" s="10"/>
      <c r="D322" s="10"/>
      <c r="E322" s="10"/>
      <c r="F322" s="18"/>
      <c r="G322" s="8"/>
      <c r="H322" s="10"/>
      <c r="I322" s="10"/>
      <c r="J322" s="19" t="str">
        <f aca="false">IF(OR(I322="",G322=""),"",IF(I322="Verloren",0,IF(I322="Storniert",G322,IF(H322="Vom Einsatz",ROUND(G322*(1-Einstellungen!$B$6)*F322,2),IF(H322="Vom Gewinn",ROUND(G322+(G322*F322-G322)*(1-Einstellungen!$B$6),2),ROUND(G322*F322,2))))))</f>
        <v/>
      </c>
      <c r="K322" s="8"/>
      <c r="L322" s="19" t="str">
        <f aca="false">IF(J322="","",IF(K322&lt;&gt;"",K322,J322)-G322)</f>
        <v/>
      </c>
      <c r="M322" s="19" t="str">
        <f aca="false">IF(L322="","",Einstellungen!$B$4+SUM($L$6:L322))</f>
        <v/>
      </c>
      <c r="N322" s="20" t="str">
        <f aca="false">IF(G322="","",IF(Einstellungen!$B$12&gt;0,G322/Einstellungen!$B$12,""))</f>
        <v/>
      </c>
      <c r="O322" s="18"/>
      <c r="P322" s="21" t="str">
        <f aca="false">IF(OR(O322="",F322=""),"",F322/O322-1)</f>
        <v/>
      </c>
      <c r="Q322" s="10"/>
      <c r="R322" s="22" t="str">
        <f aca="false">IF(I322="Verloren",N(R321)+1,IF(I322="Storniert",N(R321),IF(I322="","",0)))</f>
        <v/>
      </c>
    </row>
    <row r="323" customFormat="false" ht="15" hidden="false" customHeight="false" outlineLevel="0" collapsed="false">
      <c r="A323" s="17"/>
      <c r="B323" s="10"/>
      <c r="C323" s="10"/>
      <c r="D323" s="10"/>
      <c r="E323" s="10"/>
      <c r="F323" s="18"/>
      <c r="G323" s="8"/>
      <c r="H323" s="10"/>
      <c r="I323" s="10"/>
      <c r="J323" s="19" t="str">
        <f aca="false">IF(OR(I323="",G323=""),"",IF(I323="Verloren",0,IF(I323="Storniert",G323,IF(H323="Vom Einsatz",ROUND(G323*(1-Einstellungen!$B$6)*F323,2),IF(H323="Vom Gewinn",ROUND(G323+(G323*F323-G323)*(1-Einstellungen!$B$6),2),ROUND(G323*F323,2))))))</f>
        <v/>
      </c>
      <c r="K323" s="8"/>
      <c r="L323" s="19" t="str">
        <f aca="false">IF(J323="","",IF(K323&lt;&gt;"",K323,J323)-G323)</f>
        <v/>
      </c>
      <c r="M323" s="19" t="str">
        <f aca="false">IF(L323="","",Einstellungen!$B$4+SUM($L$6:L323))</f>
        <v/>
      </c>
      <c r="N323" s="20" t="str">
        <f aca="false">IF(G323="","",IF(Einstellungen!$B$12&gt;0,G323/Einstellungen!$B$12,""))</f>
        <v/>
      </c>
      <c r="O323" s="18"/>
      <c r="P323" s="21" t="str">
        <f aca="false">IF(OR(O323="",F323=""),"",F323/O323-1)</f>
        <v/>
      </c>
      <c r="Q323" s="10"/>
      <c r="R323" s="22" t="str">
        <f aca="false">IF(I323="Verloren",N(R322)+1,IF(I323="Storniert",N(R322),IF(I323="","",0)))</f>
        <v/>
      </c>
    </row>
    <row r="324" customFormat="false" ht="15" hidden="false" customHeight="false" outlineLevel="0" collapsed="false">
      <c r="A324" s="17"/>
      <c r="B324" s="10"/>
      <c r="C324" s="10"/>
      <c r="D324" s="10"/>
      <c r="E324" s="10"/>
      <c r="F324" s="18"/>
      <c r="G324" s="8"/>
      <c r="H324" s="10"/>
      <c r="I324" s="10"/>
      <c r="J324" s="19" t="str">
        <f aca="false">IF(OR(I324="",G324=""),"",IF(I324="Verloren",0,IF(I324="Storniert",G324,IF(H324="Vom Einsatz",ROUND(G324*(1-Einstellungen!$B$6)*F324,2),IF(H324="Vom Gewinn",ROUND(G324+(G324*F324-G324)*(1-Einstellungen!$B$6),2),ROUND(G324*F324,2))))))</f>
        <v/>
      </c>
      <c r="K324" s="8"/>
      <c r="L324" s="19" t="str">
        <f aca="false">IF(J324="","",IF(K324&lt;&gt;"",K324,J324)-G324)</f>
        <v/>
      </c>
      <c r="M324" s="19" t="str">
        <f aca="false">IF(L324="","",Einstellungen!$B$4+SUM($L$6:L324))</f>
        <v/>
      </c>
      <c r="N324" s="20" t="str">
        <f aca="false">IF(G324="","",IF(Einstellungen!$B$12&gt;0,G324/Einstellungen!$B$12,""))</f>
        <v/>
      </c>
      <c r="O324" s="18"/>
      <c r="P324" s="21" t="str">
        <f aca="false">IF(OR(O324="",F324=""),"",F324/O324-1)</f>
        <v/>
      </c>
      <c r="Q324" s="10"/>
      <c r="R324" s="22" t="str">
        <f aca="false">IF(I324="Verloren",N(R323)+1,IF(I324="Storniert",N(R323),IF(I324="","",0)))</f>
        <v/>
      </c>
    </row>
    <row r="325" customFormat="false" ht="15" hidden="false" customHeight="false" outlineLevel="0" collapsed="false">
      <c r="A325" s="17"/>
      <c r="B325" s="10"/>
      <c r="C325" s="10"/>
      <c r="D325" s="10"/>
      <c r="E325" s="10"/>
      <c r="F325" s="18"/>
      <c r="G325" s="8"/>
      <c r="H325" s="10"/>
      <c r="I325" s="10"/>
      <c r="J325" s="19" t="str">
        <f aca="false">IF(OR(I325="",G325=""),"",IF(I325="Verloren",0,IF(I325="Storniert",G325,IF(H325="Vom Einsatz",ROUND(G325*(1-Einstellungen!$B$6)*F325,2),IF(H325="Vom Gewinn",ROUND(G325+(G325*F325-G325)*(1-Einstellungen!$B$6),2),ROUND(G325*F325,2))))))</f>
        <v/>
      </c>
      <c r="K325" s="8"/>
      <c r="L325" s="19" t="str">
        <f aca="false">IF(J325="","",IF(K325&lt;&gt;"",K325,J325)-G325)</f>
        <v/>
      </c>
      <c r="M325" s="19" t="str">
        <f aca="false">IF(L325="","",Einstellungen!$B$4+SUM($L$6:L325))</f>
        <v/>
      </c>
      <c r="N325" s="20" t="str">
        <f aca="false">IF(G325="","",IF(Einstellungen!$B$12&gt;0,G325/Einstellungen!$B$12,""))</f>
        <v/>
      </c>
      <c r="O325" s="18"/>
      <c r="P325" s="21" t="str">
        <f aca="false">IF(OR(O325="",F325=""),"",F325/O325-1)</f>
        <v/>
      </c>
      <c r="Q325" s="10"/>
      <c r="R325" s="22" t="str">
        <f aca="false">IF(I325="Verloren",N(R324)+1,IF(I325="Storniert",N(R324),IF(I325="","",0)))</f>
        <v/>
      </c>
    </row>
    <row r="326" customFormat="false" ht="15" hidden="false" customHeight="false" outlineLevel="0" collapsed="false">
      <c r="A326" s="17"/>
      <c r="B326" s="10"/>
      <c r="C326" s="10"/>
      <c r="D326" s="10"/>
      <c r="E326" s="10"/>
      <c r="F326" s="18"/>
      <c r="G326" s="8"/>
      <c r="H326" s="10"/>
      <c r="I326" s="10"/>
      <c r="J326" s="19" t="str">
        <f aca="false">IF(OR(I326="",G326=""),"",IF(I326="Verloren",0,IF(I326="Storniert",G326,IF(H326="Vom Einsatz",ROUND(G326*(1-Einstellungen!$B$6)*F326,2),IF(H326="Vom Gewinn",ROUND(G326+(G326*F326-G326)*(1-Einstellungen!$B$6),2),ROUND(G326*F326,2))))))</f>
        <v/>
      </c>
      <c r="K326" s="8"/>
      <c r="L326" s="19" t="str">
        <f aca="false">IF(J326="","",IF(K326&lt;&gt;"",K326,J326)-G326)</f>
        <v/>
      </c>
      <c r="M326" s="19" t="str">
        <f aca="false">IF(L326="","",Einstellungen!$B$4+SUM($L$6:L326))</f>
        <v/>
      </c>
      <c r="N326" s="20" t="str">
        <f aca="false">IF(G326="","",IF(Einstellungen!$B$12&gt;0,G326/Einstellungen!$B$12,""))</f>
        <v/>
      </c>
      <c r="O326" s="18"/>
      <c r="P326" s="21" t="str">
        <f aca="false">IF(OR(O326="",F326=""),"",F326/O326-1)</f>
        <v/>
      </c>
      <c r="Q326" s="10"/>
      <c r="R326" s="22" t="str">
        <f aca="false">IF(I326="Verloren",N(R325)+1,IF(I326="Storniert",N(R325),IF(I326="","",0)))</f>
        <v/>
      </c>
    </row>
    <row r="327" customFormat="false" ht="15" hidden="false" customHeight="false" outlineLevel="0" collapsed="false">
      <c r="A327" s="17"/>
      <c r="B327" s="10"/>
      <c r="C327" s="10"/>
      <c r="D327" s="10"/>
      <c r="E327" s="10"/>
      <c r="F327" s="18"/>
      <c r="G327" s="8"/>
      <c r="H327" s="10"/>
      <c r="I327" s="10"/>
      <c r="J327" s="19" t="str">
        <f aca="false">IF(OR(I327="",G327=""),"",IF(I327="Verloren",0,IF(I327="Storniert",G327,IF(H327="Vom Einsatz",ROUND(G327*(1-Einstellungen!$B$6)*F327,2),IF(H327="Vom Gewinn",ROUND(G327+(G327*F327-G327)*(1-Einstellungen!$B$6),2),ROUND(G327*F327,2))))))</f>
        <v/>
      </c>
      <c r="K327" s="8"/>
      <c r="L327" s="19" t="str">
        <f aca="false">IF(J327="","",IF(K327&lt;&gt;"",K327,J327)-G327)</f>
        <v/>
      </c>
      <c r="M327" s="19" t="str">
        <f aca="false">IF(L327="","",Einstellungen!$B$4+SUM($L$6:L327))</f>
        <v/>
      </c>
      <c r="N327" s="20" t="str">
        <f aca="false">IF(G327="","",IF(Einstellungen!$B$12&gt;0,G327/Einstellungen!$B$12,""))</f>
        <v/>
      </c>
      <c r="O327" s="18"/>
      <c r="P327" s="21" t="str">
        <f aca="false">IF(OR(O327="",F327=""),"",F327/O327-1)</f>
        <v/>
      </c>
      <c r="Q327" s="10"/>
      <c r="R327" s="22" t="str">
        <f aca="false">IF(I327="Verloren",N(R326)+1,IF(I327="Storniert",N(R326),IF(I327="","",0)))</f>
        <v/>
      </c>
    </row>
    <row r="328" customFormat="false" ht="15" hidden="false" customHeight="false" outlineLevel="0" collapsed="false">
      <c r="A328" s="17"/>
      <c r="B328" s="10"/>
      <c r="C328" s="10"/>
      <c r="D328" s="10"/>
      <c r="E328" s="10"/>
      <c r="F328" s="18"/>
      <c r="G328" s="8"/>
      <c r="H328" s="10"/>
      <c r="I328" s="10"/>
      <c r="J328" s="19" t="str">
        <f aca="false">IF(OR(I328="",G328=""),"",IF(I328="Verloren",0,IF(I328="Storniert",G328,IF(H328="Vom Einsatz",ROUND(G328*(1-Einstellungen!$B$6)*F328,2),IF(H328="Vom Gewinn",ROUND(G328+(G328*F328-G328)*(1-Einstellungen!$B$6),2),ROUND(G328*F328,2))))))</f>
        <v/>
      </c>
      <c r="K328" s="8"/>
      <c r="L328" s="19" t="str">
        <f aca="false">IF(J328="","",IF(K328&lt;&gt;"",K328,J328)-G328)</f>
        <v/>
      </c>
      <c r="M328" s="19" t="str">
        <f aca="false">IF(L328="","",Einstellungen!$B$4+SUM($L$6:L328))</f>
        <v/>
      </c>
      <c r="N328" s="20" t="str">
        <f aca="false">IF(G328="","",IF(Einstellungen!$B$12&gt;0,G328/Einstellungen!$B$12,""))</f>
        <v/>
      </c>
      <c r="O328" s="18"/>
      <c r="P328" s="21" t="str">
        <f aca="false">IF(OR(O328="",F328=""),"",F328/O328-1)</f>
        <v/>
      </c>
      <c r="Q328" s="10"/>
      <c r="R328" s="22" t="str">
        <f aca="false">IF(I328="Verloren",N(R327)+1,IF(I328="Storniert",N(R327),IF(I328="","",0)))</f>
        <v/>
      </c>
    </row>
    <row r="329" customFormat="false" ht="15" hidden="false" customHeight="false" outlineLevel="0" collapsed="false">
      <c r="A329" s="17"/>
      <c r="B329" s="10"/>
      <c r="C329" s="10"/>
      <c r="D329" s="10"/>
      <c r="E329" s="10"/>
      <c r="F329" s="18"/>
      <c r="G329" s="8"/>
      <c r="H329" s="10"/>
      <c r="I329" s="10"/>
      <c r="J329" s="19" t="str">
        <f aca="false">IF(OR(I329="",G329=""),"",IF(I329="Verloren",0,IF(I329="Storniert",G329,IF(H329="Vom Einsatz",ROUND(G329*(1-Einstellungen!$B$6)*F329,2),IF(H329="Vom Gewinn",ROUND(G329+(G329*F329-G329)*(1-Einstellungen!$B$6),2),ROUND(G329*F329,2))))))</f>
        <v/>
      </c>
      <c r="K329" s="8"/>
      <c r="L329" s="19" t="str">
        <f aca="false">IF(J329="","",IF(K329&lt;&gt;"",K329,J329)-G329)</f>
        <v/>
      </c>
      <c r="M329" s="19" t="str">
        <f aca="false">IF(L329="","",Einstellungen!$B$4+SUM($L$6:L329))</f>
        <v/>
      </c>
      <c r="N329" s="20" t="str">
        <f aca="false">IF(G329="","",IF(Einstellungen!$B$12&gt;0,G329/Einstellungen!$B$12,""))</f>
        <v/>
      </c>
      <c r="O329" s="18"/>
      <c r="P329" s="21" t="str">
        <f aca="false">IF(OR(O329="",F329=""),"",F329/O329-1)</f>
        <v/>
      </c>
      <c r="Q329" s="10"/>
      <c r="R329" s="22" t="str">
        <f aca="false">IF(I329="Verloren",N(R328)+1,IF(I329="Storniert",N(R328),IF(I329="","",0)))</f>
        <v/>
      </c>
    </row>
    <row r="330" customFormat="false" ht="15" hidden="false" customHeight="false" outlineLevel="0" collapsed="false">
      <c r="A330" s="17"/>
      <c r="B330" s="10"/>
      <c r="C330" s="10"/>
      <c r="D330" s="10"/>
      <c r="E330" s="10"/>
      <c r="F330" s="18"/>
      <c r="G330" s="8"/>
      <c r="H330" s="10"/>
      <c r="I330" s="10"/>
      <c r="J330" s="19" t="str">
        <f aca="false">IF(OR(I330="",G330=""),"",IF(I330="Verloren",0,IF(I330="Storniert",G330,IF(H330="Vom Einsatz",ROUND(G330*(1-Einstellungen!$B$6)*F330,2),IF(H330="Vom Gewinn",ROUND(G330+(G330*F330-G330)*(1-Einstellungen!$B$6),2),ROUND(G330*F330,2))))))</f>
        <v/>
      </c>
      <c r="K330" s="8"/>
      <c r="L330" s="19" t="str">
        <f aca="false">IF(J330="","",IF(K330&lt;&gt;"",K330,J330)-G330)</f>
        <v/>
      </c>
      <c r="M330" s="19" t="str">
        <f aca="false">IF(L330="","",Einstellungen!$B$4+SUM($L$6:L330))</f>
        <v/>
      </c>
      <c r="N330" s="20" t="str">
        <f aca="false">IF(G330="","",IF(Einstellungen!$B$12&gt;0,G330/Einstellungen!$B$12,""))</f>
        <v/>
      </c>
      <c r="O330" s="18"/>
      <c r="P330" s="21" t="str">
        <f aca="false">IF(OR(O330="",F330=""),"",F330/O330-1)</f>
        <v/>
      </c>
      <c r="Q330" s="10"/>
      <c r="R330" s="22" t="str">
        <f aca="false">IF(I330="Verloren",N(R329)+1,IF(I330="Storniert",N(R329),IF(I330="","",0)))</f>
        <v/>
      </c>
    </row>
    <row r="331" customFormat="false" ht="15" hidden="false" customHeight="false" outlineLevel="0" collapsed="false">
      <c r="A331" s="17"/>
      <c r="B331" s="10"/>
      <c r="C331" s="10"/>
      <c r="D331" s="10"/>
      <c r="E331" s="10"/>
      <c r="F331" s="18"/>
      <c r="G331" s="8"/>
      <c r="H331" s="10"/>
      <c r="I331" s="10"/>
      <c r="J331" s="19" t="str">
        <f aca="false">IF(OR(I331="",G331=""),"",IF(I331="Verloren",0,IF(I331="Storniert",G331,IF(H331="Vom Einsatz",ROUND(G331*(1-Einstellungen!$B$6)*F331,2),IF(H331="Vom Gewinn",ROUND(G331+(G331*F331-G331)*(1-Einstellungen!$B$6),2),ROUND(G331*F331,2))))))</f>
        <v/>
      </c>
      <c r="K331" s="8"/>
      <c r="L331" s="19" t="str">
        <f aca="false">IF(J331="","",IF(K331&lt;&gt;"",K331,J331)-G331)</f>
        <v/>
      </c>
      <c r="M331" s="19" t="str">
        <f aca="false">IF(L331="","",Einstellungen!$B$4+SUM($L$6:L331))</f>
        <v/>
      </c>
      <c r="N331" s="20" t="str">
        <f aca="false">IF(G331="","",IF(Einstellungen!$B$12&gt;0,G331/Einstellungen!$B$12,""))</f>
        <v/>
      </c>
      <c r="O331" s="18"/>
      <c r="P331" s="21" t="str">
        <f aca="false">IF(OR(O331="",F331=""),"",F331/O331-1)</f>
        <v/>
      </c>
      <c r="Q331" s="10"/>
      <c r="R331" s="22" t="str">
        <f aca="false">IF(I331="Verloren",N(R330)+1,IF(I331="Storniert",N(R330),IF(I331="","",0)))</f>
        <v/>
      </c>
    </row>
    <row r="332" customFormat="false" ht="15" hidden="false" customHeight="false" outlineLevel="0" collapsed="false">
      <c r="A332" s="17"/>
      <c r="B332" s="10"/>
      <c r="C332" s="10"/>
      <c r="D332" s="10"/>
      <c r="E332" s="10"/>
      <c r="F332" s="18"/>
      <c r="G332" s="8"/>
      <c r="H332" s="10"/>
      <c r="I332" s="10"/>
      <c r="J332" s="19" t="str">
        <f aca="false">IF(OR(I332="",G332=""),"",IF(I332="Verloren",0,IF(I332="Storniert",G332,IF(H332="Vom Einsatz",ROUND(G332*(1-Einstellungen!$B$6)*F332,2),IF(H332="Vom Gewinn",ROUND(G332+(G332*F332-G332)*(1-Einstellungen!$B$6),2),ROUND(G332*F332,2))))))</f>
        <v/>
      </c>
      <c r="K332" s="8"/>
      <c r="L332" s="19" t="str">
        <f aca="false">IF(J332="","",IF(K332&lt;&gt;"",K332,J332)-G332)</f>
        <v/>
      </c>
      <c r="M332" s="19" t="str">
        <f aca="false">IF(L332="","",Einstellungen!$B$4+SUM($L$6:L332))</f>
        <v/>
      </c>
      <c r="N332" s="20" t="str">
        <f aca="false">IF(G332="","",IF(Einstellungen!$B$12&gt;0,G332/Einstellungen!$B$12,""))</f>
        <v/>
      </c>
      <c r="O332" s="18"/>
      <c r="P332" s="21" t="str">
        <f aca="false">IF(OR(O332="",F332=""),"",F332/O332-1)</f>
        <v/>
      </c>
      <c r="Q332" s="10"/>
      <c r="R332" s="22" t="str">
        <f aca="false">IF(I332="Verloren",N(R331)+1,IF(I332="Storniert",N(R331),IF(I332="","",0)))</f>
        <v/>
      </c>
    </row>
    <row r="333" customFormat="false" ht="15" hidden="false" customHeight="false" outlineLevel="0" collapsed="false">
      <c r="A333" s="17"/>
      <c r="B333" s="10"/>
      <c r="C333" s="10"/>
      <c r="D333" s="10"/>
      <c r="E333" s="10"/>
      <c r="F333" s="18"/>
      <c r="G333" s="8"/>
      <c r="H333" s="10"/>
      <c r="I333" s="10"/>
      <c r="J333" s="19" t="str">
        <f aca="false">IF(OR(I333="",G333=""),"",IF(I333="Verloren",0,IF(I333="Storniert",G333,IF(H333="Vom Einsatz",ROUND(G333*(1-Einstellungen!$B$6)*F333,2),IF(H333="Vom Gewinn",ROUND(G333+(G333*F333-G333)*(1-Einstellungen!$B$6),2),ROUND(G333*F333,2))))))</f>
        <v/>
      </c>
      <c r="K333" s="8"/>
      <c r="L333" s="19" t="str">
        <f aca="false">IF(J333="","",IF(K333&lt;&gt;"",K333,J333)-G333)</f>
        <v/>
      </c>
      <c r="M333" s="19" t="str">
        <f aca="false">IF(L333="","",Einstellungen!$B$4+SUM($L$6:L333))</f>
        <v/>
      </c>
      <c r="N333" s="20" t="str">
        <f aca="false">IF(G333="","",IF(Einstellungen!$B$12&gt;0,G333/Einstellungen!$B$12,""))</f>
        <v/>
      </c>
      <c r="O333" s="18"/>
      <c r="P333" s="21" t="str">
        <f aca="false">IF(OR(O333="",F333=""),"",F333/O333-1)</f>
        <v/>
      </c>
      <c r="Q333" s="10"/>
      <c r="R333" s="22" t="str">
        <f aca="false">IF(I333="Verloren",N(R332)+1,IF(I333="Storniert",N(R332),IF(I333="","",0)))</f>
        <v/>
      </c>
    </row>
    <row r="334" customFormat="false" ht="15" hidden="false" customHeight="false" outlineLevel="0" collapsed="false">
      <c r="A334" s="17"/>
      <c r="B334" s="10"/>
      <c r="C334" s="10"/>
      <c r="D334" s="10"/>
      <c r="E334" s="10"/>
      <c r="F334" s="18"/>
      <c r="G334" s="8"/>
      <c r="H334" s="10"/>
      <c r="I334" s="10"/>
      <c r="J334" s="19" t="str">
        <f aca="false">IF(OR(I334="",G334=""),"",IF(I334="Verloren",0,IF(I334="Storniert",G334,IF(H334="Vom Einsatz",ROUND(G334*(1-Einstellungen!$B$6)*F334,2),IF(H334="Vom Gewinn",ROUND(G334+(G334*F334-G334)*(1-Einstellungen!$B$6),2),ROUND(G334*F334,2))))))</f>
        <v/>
      </c>
      <c r="K334" s="8"/>
      <c r="L334" s="19" t="str">
        <f aca="false">IF(J334="","",IF(K334&lt;&gt;"",K334,J334)-G334)</f>
        <v/>
      </c>
      <c r="M334" s="19" t="str">
        <f aca="false">IF(L334="","",Einstellungen!$B$4+SUM($L$6:L334))</f>
        <v/>
      </c>
      <c r="N334" s="20" t="str">
        <f aca="false">IF(G334="","",IF(Einstellungen!$B$12&gt;0,G334/Einstellungen!$B$12,""))</f>
        <v/>
      </c>
      <c r="O334" s="18"/>
      <c r="P334" s="21" t="str">
        <f aca="false">IF(OR(O334="",F334=""),"",F334/O334-1)</f>
        <v/>
      </c>
      <c r="Q334" s="10"/>
      <c r="R334" s="22" t="str">
        <f aca="false">IF(I334="Verloren",N(R333)+1,IF(I334="Storniert",N(R333),IF(I334="","",0)))</f>
        <v/>
      </c>
    </row>
    <row r="335" customFormat="false" ht="15" hidden="false" customHeight="false" outlineLevel="0" collapsed="false">
      <c r="A335" s="17"/>
      <c r="B335" s="10"/>
      <c r="C335" s="10"/>
      <c r="D335" s="10"/>
      <c r="E335" s="10"/>
      <c r="F335" s="18"/>
      <c r="G335" s="8"/>
      <c r="H335" s="10"/>
      <c r="I335" s="10"/>
      <c r="J335" s="19" t="str">
        <f aca="false">IF(OR(I335="",G335=""),"",IF(I335="Verloren",0,IF(I335="Storniert",G335,IF(H335="Vom Einsatz",ROUND(G335*(1-Einstellungen!$B$6)*F335,2),IF(H335="Vom Gewinn",ROUND(G335+(G335*F335-G335)*(1-Einstellungen!$B$6),2),ROUND(G335*F335,2))))))</f>
        <v/>
      </c>
      <c r="K335" s="8"/>
      <c r="L335" s="19" t="str">
        <f aca="false">IF(J335="","",IF(K335&lt;&gt;"",K335,J335)-G335)</f>
        <v/>
      </c>
      <c r="M335" s="19" t="str">
        <f aca="false">IF(L335="","",Einstellungen!$B$4+SUM($L$6:L335))</f>
        <v/>
      </c>
      <c r="N335" s="20" t="str">
        <f aca="false">IF(G335="","",IF(Einstellungen!$B$12&gt;0,G335/Einstellungen!$B$12,""))</f>
        <v/>
      </c>
      <c r="O335" s="18"/>
      <c r="P335" s="21" t="str">
        <f aca="false">IF(OR(O335="",F335=""),"",F335/O335-1)</f>
        <v/>
      </c>
      <c r="Q335" s="10"/>
      <c r="R335" s="22" t="str">
        <f aca="false">IF(I335="Verloren",N(R334)+1,IF(I335="Storniert",N(R334),IF(I335="","",0)))</f>
        <v/>
      </c>
    </row>
    <row r="336" customFormat="false" ht="15" hidden="false" customHeight="false" outlineLevel="0" collapsed="false">
      <c r="A336" s="17"/>
      <c r="B336" s="10"/>
      <c r="C336" s="10"/>
      <c r="D336" s="10"/>
      <c r="E336" s="10"/>
      <c r="F336" s="18"/>
      <c r="G336" s="8"/>
      <c r="H336" s="10"/>
      <c r="I336" s="10"/>
      <c r="J336" s="19" t="str">
        <f aca="false">IF(OR(I336="",G336=""),"",IF(I336="Verloren",0,IF(I336="Storniert",G336,IF(H336="Vom Einsatz",ROUND(G336*(1-Einstellungen!$B$6)*F336,2),IF(H336="Vom Gewinn",ROUND(G336+(G336*F336-G336)*(1-Einstellungen!$B$6),2),ROUND(G336*F336,2))))))</f>
        <v/>
      </c>
      <c r="K336" s="8"/>
      <c r="L336" s="19" t="str">
        <f aca="false">IF(J336="","",IF(K336&lt;&gt;"",K336,J336)-G336)</f>
        <v/>
      </c>
      <c r="M336" s="19" t="str">
        <f aca="false">IF(L336="","",Einstellungen!$B$4+SUM($L$6:L336))</f>
        <v/>
      </c>
      <c r="N336" s="20" t="str">
        <f aca="false">IF(G336="","",IF(Einstellungen!$B$12&gt;0,G336/Einstellungen!$B$12,""))</f>
        <v/>
      </c>
      <c r="O336" s="18"/>
      <c r="P336" s="21" t="str">
        <f aca="false">IF(OR(O336="",F336=""),"",F336/O336-1)</f>
        <v/>
      </c>
      <c r="Q336" s="10"/>
      <c r="R336" s="22" t="str">
        <f aca="false">IF(I336="Verloren",N(R335)+1,IF(I336="Storniert",N(R335),IF(I336="","",0)))</f>
        <v/>
      </c>
    </row>
    <row r="337" customFormat="false" ht="15" hidden="false" customHeight="false" outlineLevel="0" collapsed="false">
      <c r="A337" s="17"/>
      <c r="B337" s="10"/>
      <c r="C337" s="10"/>
      <c r="D337" s="10"/>
      <c r="E337" s="10"/>
      <c r="F337" s="18"/>
      <c r="G337" s="8"/>
      <c r="H337" s="10"/>
      <c r="I337" s="10"/>
      <c r="J337" s="19" t="str">
        <f aca="false">IF(OR(I337="",G337=""),"",IF(I337="Verloren",0,IF(I337="Storniert",G337,IF(H337="Vom Einsatz",ROUND(G337*(1-Einstellungen!$B$6)*F337,2),IF(H337="Vom Gewinn",ROUND(G337+(G337*F337-G337)*(1-Einstellungen!$B$6),2),ROUND(G337*F337,2))))))</f>
        <v/>
      </c>
      <c r="K337" s="8"/>
      <c r="L337" s="19" t="str">
        <f aca="false">IF(J337="","",IF(K337&lt;&gt;"",K337,J337)-G337)</f>
        <v/>
      </c>
      <c r="M337" s="19" t="str">
        <f aca="false">IF(L337="","",Einstellungen!$B$4+SUM($L$6:L337))</f>
        <v/>
      </c>
      <c r="N337" s="20" t="str">
        <f aca="false">IF(G337="","",IF(Einstellungen!$B$12&gt;0,G337/Einstellungen!$B$12,""))</f>
        <v/>
      </c>
      <c r="O337" s="18"/>
      <c r="P337" s="21" t="str">
        <f aca="false">IF(OR(O337="",F337=""),"",F337/O337-1)</f>
        <v/>
      </c>
      <c r="Q337" s="10"/>
      <c r="R337" s="22" t="str">
        <f aca="false">IF(I337="Verloren",N(R336)+1,IF(I337="Storniert",N(R336),IF(I337="","",0)))</f>
        <v/>
      </c>
    </row>
    <row r="338" customFormat="false" ht="15" hidden="false" customHeight="false" outlineLevel="0" collapsed="false">
      <c r="A338" s="17"/>
      <c r="B338" s="10"/>
      <c r="C338" s="10"/>
      <c r="D338" s="10"/>
      <c r="E338" s="10"/>
      <c r="F338" s="18"/>
      <c r="G338" s="8"/>
      <c r="H338" s="10"/>
      <c r="I338" s="10"/>
      <c r="J338" s="19" t="str">
        <f aca="false">IF(OR(I338="",G338=""),"",IF(I338="Verloren",0,IF(I338="Storniert",G338,IF(H338="Vom Einsatz",ROUND(G338*(1-Einstellungen!$B$6)*F338,2),IF(H338="Vom Gewinn",ROUND(G338+(G338*F338-G338)*(1-Einstellungen!$B$6),2),ROUND(G338*F338,2))))))</f>
        <v/>
      </c>
      <c r="K338" s="8"/>
      <c r="L338" s="19" t="str">
        <f aca="false">IF(J338="","",IF(K338&lt;&gt;"",K338,J338)-G338)</f>
        <v/>
      </c>
      <c r="M338" s="19" t="str">
        <f aca="false">IF(L338="","",Einstellungen!$B$4+SUM($L$6:L338))</f>
        <v/>
      </c>
      <c r="N338" s="20" t="str">
        <f aca="false">IF(G338="","",IF(Einstellungen!$B$12&gt;0,G338/Einstellungen!$B$12,""))</f>
        <v/>
      </c>
      <c r="O338" s="18"/>
      <c r="P338" s="21" t="str">
        <f aca="false">IF(OR(O338="",F338=""),"",F338/O338-1)</f>
        <v/>
      </c>
      <c r="Q338" s="10"/>
      <c r="R338" s="22" t="str">
        <f aca="false">IF(I338="Verloren",N(R337)+1,IF(I338="Storniert",N(R337),IF(I338="","",0)))</f>
        <v/>
      </c>
    </row>
    <row r="339" customFormat="false" ht="15" hidden="false" customHeight="false" outlineLevel="0" collapsed="false">
      <c r="A339" s="17"/>
      <c r="B339" s="10"/>
      <c r="C339" s="10"/>
      <c r="D339" s="10"/>
      <c r="E339" s="10"/>
      <c r="F339" s="18"/>
      <c r="G339" s="8"/>
      <c r="H339" s="10"/>
      <c r="I339" s="10"/>
      <c r="J339" s="19" t="str">
        <f aca="false">IF(OR(I339="",G339=""),"",IF(I339="Verloren",0,IF(I339="Storniert",G339,IF(H339="Vom Einsatz",ROUND(G339*(1-Einstellungen!$B$6)*F339,2),IF(H339="Vom Gewinn",ROUND(G339+(G339*F339-G339)*(1-Einstellungen!$B$6),2),ROUND(G339*F339,2))))))</f>
        <v/>
      </c>
      <c r="K339" s="8"/>
      <c r="L339" s="19" t="str">
        <f aca="false">IF(J339="","",IF(K339&lt;&gt;"",K339,J339)-G339)</f>
        <v/>
      </c>
      <c r="M339" s="19" t="str">
        <f aca="false">IF(L339="","",Einstellungen!$B$4+SUM($L$6:L339))</f>
        <v/>
      </c>
      <c r="N339" s="20" t="str">
        <f aca="false">IF(G339="","",IF(Einstellungen!$B$12&gt;0,G339/Einstellungen!$B$12,""))</f>
        <v/>
      </c>
      <c r="O339" s="18"/>
      <c r="P339" s="21" t="str">
        <f aca="false">IF(OR(O339="",F339=""),"",F339/O339-1)</f>
        <v/>
      </c>
      <c r="Q339" s="10"/>
      <c r="R339" s="22" t="str">
        <f aca="false">IF(I339="Verloren",N(R338)+1,IF(I339="Storniert",N(R338),IF(I339="","",0)))</f>
        <v/>
      </c>
    </row>
    <row r="340" customFormat="false" ht="15" hidden="false" customHeight="false" outlineLevel="0" collapsed="false">
      <c r="A340" s="17"/>
      <c r="B340" s="10"/>
      <c r="C340" s="10"/>
      <c r="D340" s="10"/>
      <c r="E340" s="10"/>
      <c r="F340" s="18"/>
      <c r="G340" s="8"/>
      <c r="H340" s="10"/>
      <c r="I340" s="10"/>
      <c r="J340" s="19" t="str">
        <f aca="false">IF(OR(I340="",G340=""),"",IF(I340="Verloren",0,IF(I340="Storniert",G340,IF(H340="Vom Einsatz",ROUND(G340*(1-Einstellungen!$B$6)*F340,2),IF(H340="Vom Gewinn",ROUND(G340+(G340*F340-G340)*(1-Einstellungen!$B$6),2),ROUND(G340*F340,2))))))</f>
        <v/>
      </c>
      <c r="K340" s="8"/>
      <c r="L340" s="19" t="str">
        <f aca="false">IF(J340="","",IF(K340&lt;&gt;"",K340,J340)-G340)</f>
        <v/>
      </c>
      <c r="M340" s="19" t="str">
        <f aca="false">IF(L340="","",Einstellungen!$B$4+SUM($L$6:L340))</f>
        <v/>
      </c>
      <c r="N340" s="20" t="str">
        <f aca="false">IF(G340="","",IF(Einstellungen!$B$12&gt;0,G340/Einstellungen!$B$12,""))</f>
        <v/>
      </c>
      <c r="O340" s="18"/>
      <c r="P340" s="21" t="str">
        <f aca="false">IF(OR(O340="",F340=""),"",F340/O340-1)</f>
        <v/>
      </c>
      <c r="Q340" s="10"/>
      <c r="R340" s="22" t="str">
        <f aca="false">IF(I340="Verloren",N(R339)+1,IF(I340="Storniert",N(R339),IF(I340="","",0)))</f>
        <v/>
      </c>
    </row>
    <row r="341" customFormat="false" ht="15" hidden="false" customHeight="false" outlineLevel="0" collapsed="false">
      <c r="A341" s="17"/>
      <c r="B341" s="10"/>
      <c r="C341" s="10"/>
      <c r="D341" s="10"/>
      <c r="E341" s="10"/>
      <c r="F341" s="18"/>
      <c r="G341" s="8"/>
      <c r="H341" s="10"/>
      <c r="I341" s="10"/>
      <c r="J341" s="19" t="str">
        <f aca="false">IF(OR(I341="",G341=""),"",IF(I341="Verloren",0,IF(I341="Storniert",G341,IF(H341="Vom Einsatz",ROUND(G341*(1-Einstellungen!$B$6)*F341,2),IF(H341="Vom Gewinn",ROUND(G341+(G341*F341-G341)*(1-Einstellungen!$B$6),2),ROUND(G341*F341,2))))))</f>
        <v/>
      </c>
      <c r="K341" s="8"/>
      <c r="L341" s="19" t="str">
        <f aca="false">IF(J341="","",IF(K341&lt;&gt;"",K341,J341)-G341)</f>
        <v/>
      </c>
      <c r="M341" s="19" t="str">
        <f aca="false">IF(L341="","",Einstellungen!$B$4+SUM($L$6:L341))</f>
        <v/>
      </c>
      <c r="N341" s="20" t="str">
        <f aca="false">IF(G341="","",IF(Einstellungen!$B$12&gt;0,G341/Einstellungen!$B$12,""))</f>
        <v/>
      </c>
      <c r="O341" s="18"/>
      <c r="P341" s="21" t="str">
        <f aca="false">IF(OR(O341="",F341=""),"",F341/O341-1)</f>
        <v/>
      </c>
      <c r="Q341" s="10"/>
      <c r="R341" s="22" t="str">
        <f aca="false">IF(I341="Verloren",N(R340)+1,IF(I341="Storniert",N(R340),IF(I341="","",0)))</f>
        <v/>
      </c>
    </row>
    <row r="342" customFormat="false" ht="15" hidden="false" customHeight="false" outlineLevel="0" collapsed="false">
      <c r="A342" s="17"/>
      <c r="B342" s="10"/>
      <c r="C342" s="10"/>
      <c r="D342" s="10"/>
      <c r="E342" s="10"/>
      <c r="F342" s="18"/>
      <c r="G342" s="8"/>
      <c r="H342" s="10"/>
      <c r="I342" s="10"/>
      <c r="J342" s="19" t="str">
        <f aca="false">IF(OR(I342="",G342=""),"",IF(I342="Verloren",0,IF(I342="Storniert",G342,IF(H342="Vom Einsatz",ROUND(G342*(1-Einstellungen!$B$6)*F342,2),IF(H342="Vom Gewinn",ROUND(G342+(G342*F342-G342)*(1-Einstellungen!$B$6),2),ROUND(G342*F342,2))))))</f>
        <v/>
      </c>
      <c r="K342" s="8"/>
      <c r="L342" s="19" t="str">
        <f aca="false">IF(J342="","",IF(K342&lt;&gt;"",K342,J342)-G342)</f>
        <v/>
      </c>
      <c r="M342" s="19" t="str">
        <f aca="false">IF(L342="","",Einstellungen!$B$4+SUM($L$6:L342))</f>
        <v/>
      </c>
      <c r="N342" s="20" t="str">
        <f aca="false">IF(G342="","",IF(Einstellungen!$B$12&gt;0,G342/Einstellungen!$B$12,""))</f>
        <v/>
      </c>
      <c r="O342" s="18"/>
      <c r="P342" s="21" t="str">
        <f aca="false">IF(OR(O342="",F342=""),"",F342/O342-1)</f>
        <v/>
      </c>
      <c r="Q342" s="10"/>
      <c r="R342" s="22" t="str">
        <f aca="false">IF(I342="Verloren",N(R341)+1,IF(I342="Storniert",N(R341),IF(I342="","",0)))</f>
        <v/>
      </c>
    </row>
    <row r="343" customFormat="false" ht="15" hidden="false" customHeight="false" outlineLevel="0" collapsed="false">
      <c r="A343" s="17"/>
      <c r="B343" s="10"/>
      <c r="C343" s="10"/>
      <c r="D343" s="10"/>
      <c r="E343" s="10"/>
      <c r="F343" s="18"/>
      <c r="G343" s="8"/>
      <c r="H343" s="10"/>
      <c r="I343" s="10"/>
      <c r="J343" s="19" t="str">
        <f aca="false">IF(OR(I343="",G343=""),"",IF(I343="Verloren",0,IF(I343="Storniert",G343,IF(H343="Vom Einsatz",ROUND(G343*(1-Einstellungen!$B$6)*F343,2),IF(H343="Vom Gewinn",ROUND(G343+(G343*F343-G343)*(1-Einstellungen!$B$6),2),ROUND(G343*F343,2))))))</f>
        <v/>
      </c>
      <c r="K343" s="8"/>
      <c r="L343" s="19" t="str">
        <f aca="false">IF(J343="","",IF(K343&lt;&gt;"",K343,J343)-G343)</f>
        <v/>
      </c>
      <c r="M343" s="19" t="str">
        <f aca="false">IF(L343="","",Einstellungen!$B$4+SUM($L$6:L343))</f>
        <v/>
      </c>
      <c r="N343" s="20" t="str">
        <f aca="false">IF(G343="","",IF(Einstellungen!$B$12&gt;0,G343/Einstellungen!$B$12,""))</f>
        <v/>
      </c>
      <c r="O343" s="18"/>
      <c r="P343" s="21" t="str">
        <f aca="false">IF(OR(O343="",F343=""),"",F343/O343-1)</f>
        <v/>
      </c>
      <c r="Q343" s="10"/>
      <c r="R343" s="22" t="str">
        <f aca="false">IF(I343="Verloren",N(R342)+1,IF(I343="Storniert",N(R342),IF(I343="","",0)))</f>
        <v/>
      </c>
    </row>
    <row r="344" customFormat="false" ht="15" hidden="false" customHeight="false" outlineLevel="0" collapsed="false">
      <c r="A344" s="17"/>
      <c r="B344" s="10"/>
      <c r="C344" s="10"/>
      <c r="D344" s="10"/>
      <c r="E344" s="10"/>
      <c r="F344" s="18"/>
      <c r="G344" s="8"/>
      <c r="H344" s="10"/>
      <c r="I344" s="10"/>
      <c r="J344" s="19" t="str">
        <f aca="false">IF(OR(I344="",G344=""),"",IF(I344="Verloren",0,IF(I344="Storniert",G344,IF(H344="Vom Einsatz",ROUND(G344*(1-Einstellungen!$B$6)*F344,2),IF(H344="Vom Gewinn",ROUND(G344+(G344*F344-G344)*(1-Einstellungen!$B$6),2),ROUND(G344*F344,2))))))</f>
        <v/>
      </c>
      <c r="K344" s="8"/>
      <c r="L344" s="19" t="str">
        <f aca="false">IF(J344="","",IF(K344&lt;&gt;"",K344,J344)-G344)</f>
        <v/>
      </c>
      <c r="M344" s="19" t="str">
        <f aca="false">IF(L344="","",Einstellungen!$B$4+SUM($L$6:L344))</f>
        <v/>
      </c>
      <c r="N344" s="20" t="str">
        <f aca="false">IF(G344="","",IF(Einstellungen!$B$12&gt;0,G344/Einstellungen!$B$12,""))</f>
        <v/>
      </c>
      <c r="O344" s="18"/>
      <c r="P344" s="21" t="str">
        <f aca="false">IF(OR(O344="",F344=""),"",F344/O344-1)</f>
        <v/>
      </c>
      <c r="Q344" s="10"/>
      <c r="R344" s="22" t="str">
        <f aca="false">IF(I344="Verloren",N(R343)+1,IF(I344="Storniert",N(R343),IF(I344="","",0)))</f>
        <v/>
      </c>
    </row>
    <row r="345" customFormat="false" ht="15" hidden="false" customHeight="false" outlineLevel="0" collapsed="false">
      <c r="A345" s="17"/>
      <c r="B345" s="10"/>
      <c r="C345" s="10"/>
      <c r="D345" s="10"/>
      <c r="E345" s="10"/>
      <c r="F345" s="18"/>
      <c r="G345" s="8"/>
      <c r="H345" s="10"/>
      <c r="I345" s="10"/>
      <c r="J345" s="19" t="str">
        <f aca="false">IF(OR(I345="",G345=""),"",IF(I345="Verloren",0,IF(I345="Storniert",G345,IF(H345="Vom Einsatz",ROUND(G345*(1-Einstellungen!$B$6)*F345,2),IF(H345="Vom Gewinn",ROUND(G345+(G345*F345-G345)*(1-Einstellungen!$B$6),2),ROUND(G345*F345,2))))))</f>
        <v/>
      </c>
      <c r="K345" s="8"/>
      <c r="L345" s="19" t="str">
        <f aca="false">IF(J345="","",IF(K345&lt;&gt;"",K345,J345)-G345)</f>
        <v/>
      </c>
      <c r="M345" s="19" t="str">
        <f aca="false">IF(L345="","",Einstellungen!$B$4+SUM($L$6:L345))</f>
        <v/>
      </c>
      <c r="N345" s="20" t="str">
        <f aca="false">IF(G345="","",IF(Einstellungen!$B$12&gt;0,G345/Einstellungen!$B$12,""))</f>
        <v/>
      </c>
      <c r="O345" s="18"/>
      <c r="P345" s="21" t="str">
        <f aca="false">IF(OR(O345="",F345=""),"",F345/O345-1)</f>
        <v/>
      </c>
      <c r="Q345" s="10"/>
      <c r="R345" s="22" t="str">
        <f aca="false">IF(I345="Verloren",N(R344)+1,IF(I345="Storniert",N(R344),IF(I345="","",0)))</f>
        <v/>
      </c>
    </row>
    <row r="346" customFormat="false" ht="15" hidden="false" customHeight="false" outlineLevel="0" collapsed="false">
      <c r="A346" s="17"/>
      <c r="B346" s="10"/>
      <c r="C346" s="10"/>
      <c r="D346" s="10"/>
      <c r="E346" s="10"/>
      <c r="F346" s="18"/>
      <c r="G346" s="8"/>
      <c r="H346" s="10"/>
      <c r="I346" s="10"/>
      <c r="J346" s="19" t="str">
        <f aca="false">IF(OR(I346="",G346=""),"",IF(I346="Verloren",0,IF(I346="Storniert",G346,IF(H346="Vom Einsatz",ROUND(G346*(1-Einstellungen!$B$6)*F346,2),IF(H346="Vom Gewinn",ROUND(G346+(G346*F346-G346)*(1-Einstellungen!$B$6),2),ROUND(G346*F346,2))))))</f>
        <v/>
      </c>
      <c r="K346" s="8"/>
      <c r="L346" s="19" t="str">
        <f aca="false">IF(J346="","",IF(K346&lt;&gt;"",K346,J346)-G346)</f>
        <v/>
      </c>
      <c r="M346" s="19" t="str">
        <f aca="false">IF(L346="","",Einstellungen!$B$4+SUM($L$6:L346))</f>
        <v/>
      </c>
      <c r="N346" s="20" t="str">
        <f aca="false">IF(G346="","",IF(Einstellungen!$B$12&gt;0,G346/Einstellungen!$B$12,""))</f>
        <v/>
      </c>
      <c r="O346" s="18"/>
      <c r="P346" s="21" t="str">
        <f aca="false">IF(OR(O346="",F346=""),"",F346/O346-1)</f>
        <v/>
      </c>
      <c r="Q346" s="10"/>
      <c r="R346" s="22" t="str">
        <f aca="false">IF(I346="Verloren",N(R345)+1,IF(I346="Storniert",N(R345),IF(I346="","",0)))</f>
        <v/>
      </c>
    </row>
    <row r="347" customFormat="false" ht="15" hidden="false" customHeight="false" outlineLevel="0" collapsed="false">
      <c r="A347" s="17"/>
      <c r="B347" s="10"/>
      <c r="C347" s="10"/>
      <c r="D347" s="10"/>
      <c r="E347" s="10"/>
      <c r="F347" s="18"/>
      <c r="G347" s="8"/>
      <c r="H347" s="10"/>
      <c r="I347" s="10"/>
      <c r="J347" s="19" t="str">
        <f aca="false">IF(OR(I347="",G347=""),"",IF(I347="Verloren",0,IF(I347="Storniert",G347,IF(H347="Vom Einsatz",ROUND(G347*(1-Einstellungen!$B$6)*F347,2),IF(H347="Vom Gewinn",ROUND(G347+(G347*F347-G347)*(1-Einstellungen!$B$6),2),ROUND(G347*F347,2))))))</f>
        <v/>
      </c>
      <c r="K347" s="8"/>
      <c r="L347" s="19" t="str">
        <f aca="false">IF(J347="","",IF(K347&lt;&gt;"",K347,J347)-G347)</f>
        <v/>
      </c>
      <c r="M347" s="19" t="str">
        <f aca="false">IF(L347="","",Einstellungen!$B$4+SUM($L$6:L347))</f>
        <v/>
      </c>
      <c r="N347" s="20" t="str">
        <f aca="false">IF(G347="","",IF(Einstellungen!$B$12&gt;0,G347/Einstellungen!$B$12,""))</f>
        <v/>
      </c>
      <c r="O347" s="18"/>
      <c r="P347" s="21" t="str">
        <f aca="false">IF(OR(O347="",F347=""),"",F347/O347-1)</f>
        <v/>
      </c>
      <c r="Q347" s="10"/>
      <c r="R347" s="22" t="str">
        <f aca="false">IF(I347="Verloren",N(R346)+1,IF(I347="Storniert",N(R346),IF(I347="","",0)))</f>
        <v/>
      </c>
    </row>
    <row r="348" customFormat="false" ht="15" hidden="false" customHeight="false" outlineLevel="0" collapsed="false">
      <c r="A348" s="17"/>
      <c r="B348" s="10"/>
      <c r="C348" s="10"/>
      <c r="D348" s="10"/>
      <c r="E348" s="10"/>
      <c r="F348" s="18"/>
      <c r="G348" s="8"/>
      <c r="H348" s="10"/>
      <c r="I348" s="10"/>
      <c r="J348" s="19" t="str">
        <f aca="false">IF(OR(I348="",G348=""),"",IF(I348="Verloren",0,IF(I348="Storniert",G348,IF(H348="Vom Einsatz",ROUND(G348*(1-Einstellungen!$B$6)*F348,2),IF(H348="Vom Gewinn",ROUND(G348+(G348*F348-G348)*(1-Einstellungen!$B$6),2),ROUND(G348*F348,2))))))</f>
        <v/>
      </c>
      <c r="K348" s="8"/>
      <c r="L348" s="19" t="str">
        <f aca="false">IF(J348="","",IF(K348&lt;&gt;"",K348,J348)-G348)</f>
        <v/>
      </c>
      <c r="M348" s="19" t="str">
        <f aca="false">IF(L348="","",Einstellungen!$B$4+SUM($L$6:L348))</f>
        <v/>
      </c>
      <c r="N348" s="20" t="str">
        <f aca="false">IF(G348="","",IF(Einstellungen!$B$12&gt;0,G348/Einstellungen!$B$12,""))</f>
        <v/>
      </c>
      <c r="O348" s="18"/>
      <c r="P348" s="21" t="str">
        <f aca="false">IF(OR(O348="",F348=""),"",F348/O348-1)</f>
        <v/>
      </c>
      <c r="Q348" s="10"/>
      <c r="R348" s="22" t="str">
        <f aca="false">IF(I348="Verloren",N(R347)+1,IF(I348="Storniert",N(R347),IF(I348="","",0)))</f>
        <v/>
      </c>
    </row>
    <row r="349" customFormat="false" ht="15" hidden="false" customHeight="false" outlineLevel="0" collapsed="false">
      <c r="A349" s="17"/>
      <c r="B349" s="10"/>
      <c r="C349" s="10"/>
      <c r="D349" s="10"/>
      <c r="E349" s="10"/>
      <c r="F349" s="18"/>
      <c r="G349" s="8"/>
      <c r="H349" s="10"/>
      <c r="I349" s="10"/>
      <c r="J349" s="19" t="str">
        <f aca="false">IF(OR(I349="",G349=""),"",IF(I349="Verloren",0,IF(I349="Storniert",G349,IF(H349="Vom Einsatz",ROUND(G349*(1-Einstellungen!$B$6)*F349,2),IF(H349="Vom Gewinn",ROUND(G349+(G349*F349-G349)*(1-Einstellungen!$B$6),2),ROUND(G349*F349,2))))))</f>
        <v/>
      </c>
      <c r="K349" s="8"/>
      <c r="L349" s="19" t="str">
        <f aca="false">IF(J349="","",IF(K349&lt;&gt;"",K349,J349)-G349)</f>
        <v/>
      </c>
      <c r="M349" s="19" t="str">
        <f aca="false">IF(L349="","",Einstellungen!$B$4+SUM($L$6:L349))</f>
        <v/>
      </c>
      <c r="N349" s="20" t="str">
        <f aca="false">IF(G349="","",IF(Einstellungen!$B$12&gt;0,G349/Einstellungen!$B$12,""))</f>
        <v/>
      </c>
      <c r="O349" s="18"/>
      <c r="P349" s="21" t="str">
        <f aca="false">IF(OR(O349="",F349=""),"",F349/O349-1)</f>
        <v/>
      </c>
      <c r="Q349" s="10"/>
      <c r="R349" s="22" t="str">
        <f aca="false">IF(I349="Verloren",N(R348)+1,IF(I349="Storniert",N(R348),IF(I349="","",0)))</f>
        <v/>
      </c>
    </row>
    <row r="350" customFormat="false" ht="15" hidden="false" customHeight="false" outlineLevel="0" collapsed="false">
      <c r="A350" s="17"/>
      <c r="B350" s="10"/>
      <c r="C350" s="10"/>
      <c r="D350" s="10"/>
      <c r="E350" s="10"/>
      <c r="F350" s="18"/>
      <c r="G350" s="8"/>
      <c r="H350" s="10"/>
      <c r="I350" s="10"/>
      <c r="J350" s="19" t="str">
        <f aca="false">IF(OR(I350="",G350=""),"",IF(I350="Verloren",0,IF(I350="Storniert",G350,IF(H350="Vom Einsatz",ROUND(G350*(1-Einstellungen!$B$6)*F350,2),IF(H350="Vom Gewinn",ROUND(G350+(G350*F350-G350)*(1-Einstellungen!$B$6),2),ROUND(G350*F350,2))))))</f>
        <v/>
      </c>
      <c r="K350" s="8"/>
      <c r="L350" s="19" t="str">
        <f aca="false">IF(J350="","",IF(K350&lt;&gt;"",K350,J350)-G350)</f>
        <v/>
      </c>
      <c r="M350" s="19" t="str">
        <f aca="false">IF(L350="","",Einstellungen!$B$4+SUM($L$6:L350))</f>
        <v/>
      </c>
      <c r="N350" s="20" t="str">
        <f aca="false">IF(G350="","",IF(Einstellungen!$B$12&gt;0,G350/Einstellungen!$B$12,""))</f>
        <v/>
      </c>
      <c r="O350" s="18"/>
      <c r="P350" s="21" t="str">
        <f aca="false">IF(OR(O350="",F350=""),"",F350/O350-1)</f>
        <v/>
      </c>
      <c r="Q350" s="10"/>
      <c r="R350" s="22" t="str">
        <f aca="false">IF(I350="Verloren",N(R349)+1,IF(I350="Storniert",N(R349),IF(I350="","",0)))</f>
        <v/>
      </c>
    </row>
    <row r="351" customFormat="false" ht="15" hidden="false" customHeight="false" outlineLevel="0" collapsed="false">
      <c r="A351" s="17"/>
      <c r="B351" s="10"/>
      <c r="C351" s="10"/>
      <c r="D351" s="10"/>
      <c r="E351" s="10"/>
      <c r="F351" s="18"/>
      <c r="G351" s="8"/>
      <c r="H351" s="10"/>
      <c r="I351" s="10"/>
      <c r="J351" s="19" t="str">
        <f aca="false">IF(OR(I351="",G351=""),"",IF(I351="Verloren",0,IF(I351="Storniert",G351,IF(H351="Vom Einsatz",ROUND(G351*(1-Einstellungen!$B$6)*F351,2),IF(H351="Vom Gewinn",ROUND(G351+(G351*F351-G351)*(1-Einstellungen!$B$6),2),ROUND(G351*F351,2))))))</f>
        <v/>
      </c>
      <c r="K351" s="8"/>
      <c r="L351" s="19" t="str">
        <f aca="false">IF(J351="","",IF(K351&lt;&gt;"",K351,J351)-G351)</f>
        <v/>
      </c>
      <c r="M351" s="19" t="str">
        <f aca="false">IF(L351="","",Einstellungen!$B$4+SUM($L$6:L351))</f>
        <v/>
      </c>
      <c r="N351" s="20" t="str">
        <f aca="false">IF(G351="","",IF(Einstellungen!$B$12&gt;0,G351/Einstellungen!$B$12,""))</f>
        <v/>
      </c>
      <c r="O351" s="18"/>
      <c r="P351" s="21" t="str">
        <f aca="false">IF(OR(O351="",F351=""),"",F351/O351-1)</f>
        <v/>
      </c>
      <c r="Q351" s="10"/>
      <c r="R351" s="22" t="str">
        <f aca="false">IF(I351="Verloren",N(R350)+1,IF(I351="Storniert",N(R350),IF(I351="","",0)))</f>
        <v/>
      </c>
    </row>
    <row r="352" customFormat="false" ht="15" hidden="false" customHeight="false" outlineLevel="0" collapsed="false">
      <c r="A352" s="17"/>
      <c r="B352" s="10"/>
      <c r="C352" s="10"/>
      <c r="D352" s="10"/>
      <c r="E352" s="10"/>
      <c r="F352" s="18"/>
      <c r="G352" s="8"/>
      <c r="H352" s="10"/>
      <c r="I352" s="10"/>
      <c r="J352" s="19" t="str">
        <f aca="false">IF(OR(I352="",G352=""),"",IF(I352="Verloren",0,IF(I352="Storniert",G352,IF(H352="Vom Einsatz",ROUND(G352*(1-Einstellungen!$B$6)*F352,2),IF(H352="Vom Gewinn",ROUND(G352+(G352*F352-G352)*(1-Einstellungen!$B$6),2),ROUND(G352*F352,2))))))</f>
        <v/>
      </c>
      <c r="K352" s="8"/>
      <c r="L352" s="19" t="str">
        <f aca="false">IF(J352="","",IF(K352&lt;&gt;"",K352,J352)-G352)</f>
        <v/>
      </c>
      <c r="M352" s="19" t="str">
        <f aca="false">IF(L352="","",Einstellungen!$B$4+SUM($L$6:L352))</f>
        <v/>
      </c>
      <c r="N352" s="20" t="str">
        <f aca="false">IF(G352="","",IF(Einstellungen!$B$12&gt;0,G352/Einstellungen!$B$12,""))</f>
        <v/>
      </c>
      <c r="O352" s="18"/>
      <c r="P352" s="21" t="str">
        <f aca="false">IF(OR(O352="",F352=""),"",F352/O352-1)</f>
        <v/>
      </c>
      <c r="Q352" s="10"/>
      <c r="R352" s="22" t="str">
        <f aca="false">IF(I352="Verloren",N(R351)+1,IF(I352="Storniert",N(R351),IF(I352="","",0)))</f>
        <v/>
      </c>
    </row>
    <row r="353" customFormat="false" ht="15" hidden="false" customHeight="false" outlineLevel="0" collapsed="false">
      <c r="A353" s="17"/>
      <c r="B353" s="10"/>
      <c r="C353" s="10"/>
      <c r="D353" s="10"/>
      <c r="E353" s="10"/>
      <c r="F353" s="18"/>
      <c r="G353" s="8"/>
      <c r="H353" s="10"/>
      <c r="I353" s="10"/>
      <c r="J353" s="19" t="str">
        <f aca="false">IF(OR(I353="",G353=""),"",IF(I353="Verloren",0,IF(I353="Storniert",G353,IF(H353="Vom Einsatz",ROUND(G353*(1-Einstellungen!$B$6)*F353,2),IF(H353="Vom Gewinn",ROUND(G353+(G353*F353-G353)*(1-Einstellungen!$B$6),2),ROUND(G353*F353,2))))))</f>
        <v/>
      </c>
      <c r="K353" s="8"/>
      <c r="L353" s="19" t="str">
        <f aca="false">IF(J353="","",IF(K353&lt;&gt;"",K353,J353)-G353)</f>
        <v/>
      </c>
      <c r="M353" s="19" t="str">
        <f aca="false">IF(L353="","",Einstellungen!$B$4+SUM($L$6:L353))</f>
        <v/>
      </c>
      <c r="N353" s="20" t="str">
        <f aca="false">IF(G353="","",IF(Einstellungen!$B$12&gt;0,G353/Einstellungen!$B$12,""))</f>
        <v/>
      </c>
      <c r="O353" s="18"/>
      <c r="P353" s="21" t="str">
        <f aca="false">IF(OR(O353="",F353=""),"",F353/O353-1)</f>
        <v/>
      </c>
      <c r="Q353" s="10"/>
      <c r="R353" s="22" t="str">
        <f aca="false">IF(I353="Verloren",N(R352)+1,IF(I353="Storniert",N(R352),IF(I353="","",0)))</f>
        <v/>
      </c>
    </row>
    <row r="354" customFormat="false" ht="15" hidden="false" customHeight="false" outlineLevel="0" collapsed="false">
      <c r="A354" s="17"/>
      <c r="B354" s="10"/>
      <c r="C354" s="10"/>
      <c r="D354" s="10"/>
      <c r="E354" s="10"/>
      <c r="F354" s="18"/>
      <c r="G354" s="8"/>
      <c r="H354" s="10"/>
      <c r="I354" s="10"/>
      <c r="J354" s="19" t="str">
        <f aca="false">IF(OR(I354="",G354=""),"",IF(I354="Verloren",0,IF(I354="Storniert",G354,IF(H354="Vom Einsatz",ROUND(G354*(1-Einstellungen!$B$6)*F354,2),IF(H354="Vom Gewinn",ROUND(G354+(G354*F354-G354)*(1-Einstellungen!$B$6),2),ROUND(G354*F354,2))))))</f>
        <v/>
      </c>
      <c r="K354" s="8"/>
      <c r="L354" s="19" t="str">
        <f aca="false">IF(J354="","",IF(K354&lt;&gt;"",K354,J354)-G354)</f>
        <v/>
      </c>
      <c r="M354" s="19" t="str">
        <f aca="false">IF(L354="","",Einstellungen!$B$4+SUM($L$6:L354))</f>
        <v/>
      </c>
      <c r="N354" s="20" t="str">
        <f aca="false">IF(G354="","",IF(Einstellungen!$B$12&gt;0,G354/Einstellungen!$B$12,""))</f>
        <v/>
      </c>
      <c r="O354" s="18"/>
      <c r="P354" s="21" t="str">
        <f aca="false">IF(OR(O354="",F354=""),"",F354/O354-1)</f>
        <v/>
      </c>
      <c r="Q354" s="10"/>
      <c r="R354" s="22" t="str">
        <f aca="false">IF(I354="Verloren",N(R353)+1,IF(I354="Storniert",N(R353),IF(I354="","",0)))</f>
        <v/>
      </c>
    </row>
    <row r="355" customFormat="false" ht="15" hidden="false" customHeight="false" outlineLevel="0" collapsed="false">
      <c r="A355" s="17"/>
      <c r="B355" s="10"/>
      <c r="C355" s="10"/>
      <c r="D355" s="10"/>
      <c r="E355" s="10"/>
      <c r="F355" s="18"/>
      <c r="G355" s="8"/>
      <c r="H355" s="10"/>
      <c r="I355" s="10"/>
      <c r="J355" s="19" t="str">
        <f aca="false">IF(OR(I355="",G355=""),"",IF(I355="Verloren",0,IF(I355="Storniert",G355,IF(H355="Vom Einsatz",ROUND(G355*(1-Einstellungen!$B$6)*F355,2),IF(H355="Vom Gewinn",ROUND(G355+(G355*F355-G355)*(1-Einstellungen!$B$6),2),ROUND(G355*F355,2))))))</f>
        <v/>
      </c>
      <c r="K355" s="8"/>
      <c r="L355" s="19" t="str">
        <f aca="false">IF(J355="","",IF(K355&lt;&gt;"",K355,J355)-G355)</f>
        <v/>
      </c>
      <c r="M355" s="19" t="str">
        <f aca="false">IF(L355="","",Einstellungen!$B$4+SUM($L$6:L355))</f>
        <v/>
      </c>
      <c r="N355" s="20" t="str">
        <f aca="false">IF(G355="","",IF(Einstellungen!$B$12&gt;0,G355/Einstellungen!$B$12,""))</f>
        <v/>
      </c>
      <c r="O355" s="18"/>
      <c r="P355" s="21" t="str">
        <f aca="false">IF(OR(O355="",F355=""),"",F355/O355-1)</f>
        <v/>
      </c>
      <c r="Q355" s="10"/>
      <c r="R355" s="22" t="str">
        <f aca="false">IF(I355="Verloren",N(R354)+1,IF(I355="Storniert",N(R354),IF(I355="","",0)))</f>
        <v/>
      </c>
    </row>
    <row r="356" customFormat="false" ht="15" hidden="false" customHeight="false" outlineLevel="0" collapsed="false">
      <c r="A356" s="17"/>
      <c r="B356" s="10"/>
      <c r="C356" s="10"/>
      <c r="D356" s="10"/>
      <c r="E356" s="10"/>
      <c r="F356" s="18"/>
      <c r="G356" s="8"/>
      <c r="H356" s="10"/>
      <c r="I356" s="10"/>
      <c r="J356" s="19" t="str">
        <f aca="false">IF(OR(I356="",G356=""),"",IF(I356="Verloren",0,IF(I356="Storniert",G356,IF(H356="Vom Einsatz",ROUND(G356*(1-Einstellungen!$B$6)*F356,2),IF(H356="Vom Gewinn",ROUND(G356+(G356*F356-G356)*(1-Einstellungen!$B$6),2),ROUND(G356*F356,2))))))</f>
        <v/>
      </c>
      <c r="K356" s="8"/>
      <c r="L356" s="19" t="str">
        <f aca="false">IF(J356="","",IF(K356&lt;&gt;"",K356,J356)-G356)</f>
        <v/>
      </c>
      <c r="M356" s="19" t="str">
        <f aca="false">IF(L356="","",Einstellungen!$B$4+SUM($L$6:L356))</f>
        <v/>
      </c>
      <c r="N356" s="20" t="str">
        <f aca="false">IF(G356="","",IF(Einstellungen!$B$12&gt;0,G356/Einstellungen!$B$12,""))</f>
        <v/>
      </c>
      <c r="O356" s="18"/>
      <c r="P356" s="21" t="str">
        <f aca="false">IF(OR(O356="",F356=""),"",F356/O356-1)</f>
        <v/>
      </c>
      <c r="Q356" s="10"/>
      <c r="R356" s="22" t="str">
        <f aca="false">IF(I356="Verloren",N(R355)+1,IF(I356="Storniert",N(R355),IF(I356="","",0)))</f>
        <v/>
      </c>
    </row>
    <row r="357" customFormat="false" ht="15" hidden="false" customHeight="false" outlineLevel="0" collapsed="false">
      <c r="A357" s="17"/>
      <c r="B357" s="10"/>
      <c r="C357" s="10"/>
      <c r="D357" s="10"/>
      <c r="E357" s="10"/>
      <c r="F357" s="18"/>
      <c r="G357" s="8"/>
      <c r="H357" s="10"/>
      <c r="I357" s="10"/>
      <c r="J357" s="19" t="str">
        <f aca="false">IF(OR(I357="",G357=""),"",IF(I357="Verloren",0,IF(I357="Storniert",G357,IF(H357="Vom Einsatz",ROUND(G357*(1-Einstellungen!$B$6)*F357,2),IF(H357="Vom Gewinn",ROUND(G357+(G357*F357-G357)*(1-Einstellungen!$B$6),2),ROUND(G357*F357,2))))))</f>
        <v/>
      </c>
      <c r="K357" s="8"/>
      <c r="L357" s="19" t="str">
        <f aca="false">IF(J357="","",IF(K357&lt;&gt;"",K357,J357)-G357)</f>
        <v/>
      </c>
      <c r="M357" s="19" t="str">
        <f aca="false">IF(L357="","",Einstellungen!$B$4+SUM($L$6:L357))</f>
        <v/>
      </c>
      <c r="N357" s="20" t="str">
        <f aca="false">IF(G357="","",IF(Einstellungen!$B$12&gt;0,G357/Einstellungen!$B$12,""))</f>
        <v/>
      </c>
      <c r="O357" s="18"/>
      <c r="P357" s="21" t="str">
        <f aca="false">IF(OR(O357="",F357=""),"",F357/O357-1)</f>
        <v/>
      </c>
      <c r="Q357" s="10"/>
      <c r="R357" s="22" t="str">
        <f aca="false">IF(I357="Verloren",N(R356)+1,IF(I357="Storniert",N(R356),IF(I357="","",0)))</f>
        <v/>
      </c>
    </row>
    <row r="358" customFormat="false" ht="15" hidden="false" customHeight="false" outlineLevel="0" collapsed="false">
      <c r="A358" s="17"/>
      <c r="B358" s="10"/>
      <c r="C358" s="10"/>
      <c r="D358" s="10"/>
      <c r="E358" s="10"/>
      <c r="F358" s="18"/>
      <c r="G358" s="8"/>
      <c r="H358" s="10"/>
      <c r="I358" s="10"/>
      <c r="J358" s="19" t="str">
        <f aca="false">IF(OR(I358="",G358=""),"",IF(I358="Verloren",0,IF(I358="Storniert",G358,IF(H358="Vom Einsatz",ROUND(G358*(1-Einstellungen!$B$6)*F358,2),IF(H358="Vom Gewinn",ROUND(G358+(G358*F358-G358)*(1-Einstellungen!$B$6),2),ROUND(G358*F358,2))))))</f>
        <v/>
      </c>
      <c r="K358" s="8"/>
      <c r="L358" s="19" t="str">
        <f aca="false">IF(J358="","",IF(K358&lt;&gt;"",K358,J358)-G358)</f>
        <v/>
      </c>
      <c r="M358" s="19" t="str">
        <f aca="false">IF(L358="","",Einstellungen!$B$4+SUM($L$6:L358))</f>
        <v/>
      </c>
      <c r="N358" s="20" t="str">
        <f aca="false">IF(G358="","",IF(Einstellungen!$B$12&gt;0,G358/Einstellungen!$B$12,""))</f>
        <v/>
      </c>
      <c r="O358" s="18"/>
      <c r="P358" s="21" t="str">
        <f aca="false">IF(OR(O358="",F358=""),"",F358/O358-1)</f>
        <v/>
      </c>
      <c r="Q358" s="10"/>
      <c r="R358" s="22" t="str">
        <f aca="false">IF(I358="Verloren",N(R357)+1,IF(I358="Storniert",N(R357),IF(I358="","",0)))</f>
        <v/>
      </c>
    </row>
    <row r="359" customFormat="false" ht="15" hidden="false" customHeight="false" outlineLevel="0" collapsed="false">
      <c r="A359" s="17"/>
      <c r="B359" s="10"/>
      <c r="C359" s="10"/>
      <c r="D359" s="10"/>
      <c r="E359" s="10"/>
      <c r="F359" s="18"/>
      <c r="G359" s="8"/>
      <c r="H359" s="10"/>
      <c r="I359" s="10"/>
      <c r="J359" s="19" t="str">
        <f aca="false">IF(OR(I359="",G359=""),"",IF(I359="Verloren",0,IF(I359="Storniert",G359,IF(H359="Vom Einsatz",ROUND(G359*(1-Einstellungen!$B$6)*F359,2),IF(H359="Vom Gewinn",ROUND(G359+(G359*F359-G359)*(1-Einstellungen!$B$6),2),ROUND(G359*F359,2))))))</f>
        <v/>
      </c>
      <c r="K359" s="8"/>
      <c r="L359" s="19" t="str">
        <f aca="false">IF(J359="","",IF(K359&lt;&gt;"",K359,J359)-G359)</f>
        <v/>
      </c>
      <c r="M359" s="19" t="str">
        <f aca="false">IF(L359="","",Einstellungen!$B$4+SUM($L$6:L359))</f>
        <v/>
      </c>
      <c r="N359" s="20" t="str">
        <f aca="false">IF(G359="","",IF(Einstellungen!$B$12&gt;0,G359/Einstellungen!$B$12,""))</f>
        <v/>
      </c>
      <c r="O359" s="18"/>
      <c r="P359" s="21" t="str">
        <f aca="false">IF(OR(O359="",F359=""),"",F359/O359-1)</f>
        <v/>
      </c>
      <c r="Q359" s="10"/>
      <c r="R359" s="22" t="str">
        <f aca="false">IF(I359="Verloren",N(R358)+1,IF(I359="Storniert",N(R358),IF(I359="","",0)))</f>
        <v/>
      </c>
    </row>
    <row r="360" customFormat="false" ht="15" hidden="false" customHeight="false" outlineLevel="0" collapsed="false">
      <c r="A360" s="17"/>
      <c r="B360" s="10"/>
      <c r="C360" s="10"/>
      <c r="D360" s="10"/>
      <c r="E360" s="10"/>
      <c r="F360" s="18"/>
      <c r="G360" s="8"/>
      <c r="H360" s="10"/>
      <c r="I360" s="10"/>
      <c r="J360" s="19" t="str">
        <f aca="false">IF(OR(I360="",G360=""),"",IF(I360="Verloren",0,IF(I360="Storniert",G360,IF(H360="Vom Einsatz",ROUND(G360*(1-Einstellungen!$B$6)*F360,2),IF(H360="Vom Gewinn",ROUND(G360+(G360*F360-G360)*(1-Einstellungen!$B$6),2),ROUND(G360*F360,2))))))</f>
        <v/>
      </c>
      <c r="K360" s="8"/>
      <c r="L360" s="19" t="str">
        <f aca="false">IF(J360="","",IF(K360&lt;&gt;"",K360,J360)-G360)</f>
        <v/>
      </c>
      <c r="M360" s="19" t="str">
        <f aca="false">IF(L360="","",Einstellungen!$B$4+SUM($L$6:L360))</f>
        <v/>
      </c>
      <c r="N360" s="20" t="str">
        <f aca="false">IF(G360="","",IF(Einstellungen!$B$12&gt;0,G360/Einstellungen!$B$12,""))</f>
        <v/>
      </c>
      <c r="O360" s="18"/>
      <c r="P360" s="21" t="str">
        <f aca="false">IF(OR(O360="",F360=""),"",F360/O360-1)</f>
        <v/>
      </c>
      <c r="Q360" s="10"/>
      <c r="R360" s="22" t="str">
        <f aca="false">IF(I360="Verloren",N(R359)+1,IF(I360="Storniert",N(R359),IF(I360="","",0)))</f>
        <v/>
      </c>
    </row>
    <row r="361" customFormat="false" ht="15" hidden="false" customHeight="false" outlineLevel="0" collapsed="false">
      <c r="A361" s="17"/>
      <c r="B361" s="10"/>
      <c r="C361" s="10"/>
      <c r="D361" s="10"/>
      <c r="E361" s="10"/>
      <c r="F361" s="18"/>
      <c r="G361" s="8"/>
      <c r="H361" s="10"/>
      <c r="I361" s="10"/>
      <c r="J361" s="19" t="str">
        <f aca="false">IF(OR(I361="",G361=""),"",IF(I361="Verloren",0,IF(I361="Storniert",G361,IF(H361="Vom Einsatz",ROUND(G361*(1-Einstellungen!$B$6)*F361,2),IF(H361="Vom Gewinn",ROUND(G361+(G361*F361-G361)*(1-Einstellungen!$B$6),2),ROUND(G361*F361,2))))))</f>
        <v/>
      </c>
      <c r="K361" s="8"/>
      <c r="L361" s="19" t="str">
        <f aca="false">IF(J361="","",IF(K361&lt;&gt;"",K361,J361)-G361)</f>
        <v/>
      </c>
      <c r="M361" s="19" t="str">
        <f aca="false">IF(L361="","",Einstellungen!$B$4+SUM($L$6:L361))</f>
        <v/>
      </c>
      <c r="N361" s="20" t="str">
        <f aca="false">IF(G361="","",IF(Einstellungen!$B$12&gt;0,G361/Einstellungen!$B$12,""))</f>
        <v/>
      </c>
      <c r="O361" s="18"/>
      <c r="P361" s="21" t="str">
        <f aca="false">IF(OR(O361="",F361=""),"",F361/O361-1)</f>
        <v/>
      </c>
      <c r="Q361" s="10"/>
      <c r="R361" s="22" t="str">
        <f aca="false">IF(I361="Verloren",N(R360)+1,IF(I361="Storniert",N(R360),IF(I361="","",0)))</f>
        <v/>
      </c>
    </row>
    <row r="362" customFormat="false" ht="15" hidden="false" customHeight="false" outlineLevel="0" collapsed="false">
      <c r="A362" s="17"/>
      <c r="B362" s="10"/>
      <c r="C362" s="10"/>
      <c r="D362" s="10"/>
      <c r="E362" s="10"/>
      <c r="F362" s="18"/>
      <c r="G362" s="8"/>
      <c r="H362" s="10"/>
      <c r="I362" s="10"/>
      <c r="J362" s="19" t="str">
        <f aca="false">IF(OR(I362="",G362=""),"",IF(I362="Verloren",0,IF(I362="Storniert",G362,IF(H362="Vom Einsatz",ROUND(G362*(1-Einstellungen!$B$6)*F362,2),IF(H362="Vom Gewinn",ROUND(G362+(G362*F362-G362)*(1-Einstellungen!$B$6),2),ROUND(G362*F362,2))))))</f>
        <v/>
      </c>
      <c r="K362" s="8"/>
      <c r="L362" s="19" t="str">
        <f aca="false">IF(J362="","",IF(K362&lt;&gt;"",K362,J362)-G362)</f>
        <v/>
      </c>
      <c r="M362" s="19" t="str">
        <f aca="false">IF(L362="","",Einstellungen!$B$4+SUM($L$6:L362))</f>
        <v/>
      </c>
      <c r="N362" s="20" t="str">
        <f aca="false">IF(G362="","",IF(Einstellungen!$B$12&gt;0,G362/Einstellungen!$B$12,""))</f>
        <v/>
      </c>
      <c r="O362" s="18"/>
      <c r="P362" s="21" t="str">
        <f aca="false">IF(OR(O362="",F362=""),"",F362/O362-1)</f>
        <v/>
      </c>
      <c r="Q362" s="10"/>
      <c r="R362" s="22" t="str">
        <f aca="false">IF(I362="Verloren",N(R361)+1,IF(I362="Storniert",N(R361),IF(I362="","",0)))</f>
        <v/>
      </c>
    </row>
    <row r="363" customFormat="false" ht="15" hidden="false" customHeight="false" outlineLevel="0" collapsed="false">
      <c r="A363" s="17"/>
      <c r="B363" s="10"/>
      <c r="C363" s="10"/>
      <c r="D363" s="10"/>
      <c r="E363" s="10"/>
      <c r="F363" s="18"/>
      <c r="G363" s="8"/>
      <c r="H363" s="10"/>
      <c r="I363" s="10"/>
      <c r="J363" s="19" t="str">
        <f aca="false">IF(OR(I363="",G363=""),"",IF(I363="Verloren",0,IF(I363="Storniert",G363,IF(H363="Vom Einsatz",ROUND(G363*(1-Einstellungen!$B$6)*F363,2),IF(H363="Vom Gewinn",ROUND(G363+(G363*F363-G363)*(1-Einstellungen!$B$6),2),ROUND(G363*F363,2))))))</f>
        <v/>
      </c>
      <c r="K363" s="8"/>
      <c r="L363" s="19" t="str">
        <f aca="false">IF(J363="","",IF(K363&lt;&gt;"",K363,J363)-G363)</f>
        <v/>
      </c>
      <c r="M363" s="19" t="str">
        <f aca="false">IF(L363="","",Einstellungen!$B$4+SUM($L$6:L363))</f>
        <v/>
      </c>
      <c r="N363" s="20" t="str">
        <f aca="false">IF(G363="","",IF(Einstellungen!$B$12&gt;0,G363/Einstellungen!$B$12,""))</f>
        <v/>
      </c>
      <c r="O363" s="18"/>
      <c r="P363" s="21" t="str">
        <f aca="false">IF(OR(O363="",F363=""),"",F363/O363-1)</f>
        <v/>
      </c>
      <c r="Q363" s="10"/>
      <c r="R363" s="22" t="str">
        <f aca="false">IF(I363="Verloren",N(R362)+1,IF(I363="Storniert",N(R362),IF(I363="","",0)))</f>
        <v/>
      </c>
    </row>
    <row r="364" customFormat="false" ht="15" hidden="false" customHeight="false" outlineLevel="0" collapsed="false">
      <c r="A364" s="17"/>
      <c r="B364" s="10"/>
      <c r="C364" s="10"/>
      <c r="D364" s="10"/>
      <c r="E364" s="10"/>
      <c r="F364" s="18"/>
      <c r="G364" s="8"/>
      <c r="H364" s="10"/>
      <c r="I364" s="10"/>
      <c r="J364" s="19" t="str">
        <f aca="false">IF(OR(I364="",G364=""),"",IF(I364="Verloren",0,IF(I364="Storniert",G364,IF(H364="Vom Einsatz",ROUND(G364*(1-Einstellungen!$B$6)*F364,2),IF(H364="Vom Gewinn",ROUND(G364+(G364*F364-G364)*(1-Einstellungen!$B$6),2),ROUND(G364*F364,2))))))</f>
        <v/>
      </c>
      <c r="K364" s="8"/>
      <c r="L364" s="19" t="str">
        <f aca="false">IF(J364="","",IF(K364&lt;&gt;"",K364,J364)-G364)</f>
        <v/>
      </c>
      <c r="M364" s="19" t="str">
        <f aca="false">IF(L364="","",Einstellungen!$B$4+SUM($L$6:L364))</f>
        <v/>
      </c>
      <c r="N364" s="20" t="str">
        <f aca="false">IF(G364="","",IF(Einstellungen!$B$12&gt;0,G364/Einstellungen!$B$12,""))</f>
        <v/>
      </c>
      <c r="O364" s="18"/>
      <c r="P364" s="21" t="str">
        <f aca="false">IF(OR(O364="",F364=""),"",F364/O364-1)</f>
        <v/>
      </c>
      <c r="Q364" s="10"/>
      <c r="R364" s="22" t="str">
        <f aca="false">IF(I364="Verloren",N(R363)+1,IF(I364="Storniert",N(R363),IF(I364="","",0)))</f>
        <v/>
      </c>
    </row>
    <row r="365" customFormat="false" ht="15" hidden="false" customHeight="false" outlineLevel="0" collapsed="false">
      <c r="A365" s="17"/>
      <c r="B365" s="10"/>
      <c r="C365" s="10"/>
      <c r="D365" s="10"/>
      <c r="E365" s="10"/>
      <c r="F365" s="18"/>
      <c r="G365" s="8"/>
      <c r="H365" s="10"/>
      <c r="I365" s="10"/>
      <c r="J365" s="19" t="str">
        <f aca="false">IF(OR(I365="",G365=""),"",IF(I365="Verloren",0,IF(I365="Storniert",G365,IF(H365="Vom Einsatz",ROUND(G365*(1-Einstellungen!$B$6)*F365,2),IF(H365="Vom Gewinn",ROUND(G365+(G365*F365-G365)*(1-Einstellungen!$B$6),2),ROUND(G365*F365,2))))))</f>
        <v/>
      </c>
      <c r="K365" s="8"/>
      <c r="L365" s="19" t="str">
        <f aca="false">IF(J365="","",IF(K365&lt;&gt;"",K365,J365)-G365)</f>
        <v/>
      </c>
      <c r="M365" s="19" t="str">
        <f aca="false">IF(L365="","",Einstellungen!$B$4+SUM($L$6:L365))</f>
        <v/>
      </c>
      <c r="N365" s="20" t="str">
        <f aca="false">IF(G365="","",IF(Einstellungen!$B$12&gt;0,G365/Einstellungen!$B$12,""))</f>
        <v/>
      </c>
      <c r="O365" s="18"/>
      <c r="P365" s="21" t="str">
        <f aca="false">IF(OR(O365="",F365=""),"",F365/O365-1)</f>
        <v/>
      </c>
      <c r="Q365" s="10"/>
      <c r="R365" s="22" t="str">
        <f aca="false">IF(I365="Verloren",N(R364)+1,IF(I365="Storniert",N(R364),IF(I365="","",0)))</f>
        <v/>
      </c>
    </row>
    <row r="366" customFormat="false" ht="15" hidden="false" customHeight="false" outlineLevel="0" collapsed="false">
      <c r="A366" s="17"/>
      <c r="B366" s="10"/>
      <c r="C366" s="10"/>
      <c r="D366" s="10"/>
      <c r="E366" s="10"/>
      <c r="F366" s="18"/>
      <c r="G366" s="8"/>
      <c r="H366" s="10"/>
      <c r="I366" s="10"/>
      <c r="J366" s="19" t="str">
        <f aca="false">IF(OR(I366="",G366=""),"",IF(I366="Verloren",0,IF(I366="Storniert",G366,IF(H366="Vom Einsatz",ROUND(G366*(1-Einstellungen!$B$6)*F366,2),IF(H366="Vom Gewinn",ROUND(G366+(G366*F366-G366)*(1-Einstellungen!$B$6),2),ROUND(G366*F366,2))))))</f>
        <v/>
      </c>
      <c r="K366" s="8"/>
      <c r="L366" s="19" t="str">
        <f aca="false">IF(J366="","",IF(K366&lt;&gt;"",K366,J366)-G366)</f>
        <v/>
      </c>
      <c r="M366" s="19" t="str">
        <f aca="false">IF(L366="","",Einstellungen!$B$4+SUM($L$6:L366))</f>
        <v/>
      </c>
      <c r="N366" s="20" t="str">
        <f aca="false">IF(G366="","",IF(Einstellungen!$B$12&gt;0,G366/Einstellungen!$B$12,""))</f>
        <v/>
      </c>
      <c r="O366" s="18"/>
      <c r="P366" s="21" t="str">
        <f aca="false">IF(OR(O366="",F366=""),"",F366/O366-1)</f>
        <v/>
      </c>
      <c r="Q366" s="10"/>
      <c r="R366" s="22" t="str">
        <f aca="false">IF(I366="Verloren",N(R365)+1,IF(I366="Storniert",N(R365),IF(I366="","",0)))</f>
        <v/>
      </c>
    </row>
    <row r="367" customFormat="false" ht="15" hidden="false" customHeight="false" outlineLevel="0" collapsed="false">
      <c r="A367" s="17"/>
      <c r="B367" s="10"/>
      <c r="C367" s="10"/>
      <c r="D367" s="10"/>
      <c r="E367" s="10"/>
      <c r="F367" s="18"/>
      <c r="G367" s="8"/>
      <c r="H367" s="10"/>
      <c r="I367" s="10"/>
      <c r="J367" s="19" t="str">
        <f aca="false">IF(OR(I367="",G367=""),"",IF(I367="Verloren",0,IF(I367="Storniert",G367,IF(H367="Vom Einsatz",ROUND(G367*(1-Einstellungen!$B$6)*F367,2),IF(H367="Vom Gewinn",ROUND(G367+(G367*F367-G367)*(1-Einstellungen!$B$6),2),ROUND(G367*F367,2))))))</f>
        <v/>
      </c>
      <c r="K367" s="8"/>
      <c r="L367" s="19" t="str">
        <f aca="false">IF(J367="","",IF(K367&lt;&gt;"",K367,J367)-G367)</f>
        <v/>
      </c>
      <c r="M367" s="19" t="str">
        <f aca="false">IF(L367="","",Einstellungen!$B$4+SUM($L$6:L367))</f>
        <v/>
      </c>
      <c r="N367" s="20" t="str">
        <f aca="false">IF(G367="","",IF(Einstellungen!$B$12&gt;0,G367/Einstellungen!$B$12,""))</f>
        <v/>
      </c>
      <c r="O367" s="18"/>
      <c r="P367" s="21" t="str">
        <f aca="false">IF(OR(O367="",F367=""),"",F367/O367-1)</f>
        <v/>
      </c>
      <c r="Q367" s="10"/>
      <c r="R367" s="22" t="str">
        <f aca="false">IF(I367="Verloren",N(R366)+1,IF(I367="Storniert",N(R366),IF(I367="","",0)))</f>
        <v/>
      </c>
    </row>
    <row r="368" customFormat="false" ht="15" hidden="false" customHeight="false" outlineLevel="0" collapsed="false">
      <c r="A368" s="17"/>
      <c r="B368" s="10"/>
      <c r="C368" s="10"/>
      <c r="D368" s="10"/>
      <c r="E368" s="10"/>
      <c r="F368" s="18"/>
      <c r="G368" s="8"/>
      <c r="H368" s="10"/>
      <c r="I368" s="10"/>
      <c r="J368" s="19" t="str">
        <f aca="false">IF(OR(I368="",G368=""),"",IF(I368="Verloren",0,IF(I368="Storniert",G368,IF(H368="Vom Einsatz",ROUND(G368*(1-Einstellungen!$B$6)*F368,2),IF(H368="Vom Gewinn",ROUND(G368+(G368*F368-G368)*(1-Einstellungen!$B$6),2),ROUND(G368*F368,2))))))</f>
        <v/>
      </c>
      <c r="K368" s="8"/>
      <c r="L368" s="19" t="str">
        <f aca="false">IF(J368="","",IF(K368&lt;&gt;"",K368,J368)-G368)</f>
        <v/>
      </c>
      <c r="M368" s="19" t="str">
        <f aca="false">IF(L368="","",Einstellungen!$B$4+SUM($L$6:L368))</f>
        <v/>
      </c>
      <c r="N368" s="20" t="str">
        <f aca="false">IF(G368="","",IF(Einstellungen!$B$12&gt;0,G368/Einstellungen!$B$12,""))</f>
        <v/>
      </c>
      <c r="O368" s="18"/>
      <c r="P368" s="21" t="str">
        <f aca="false">IF(OR(O368="",F368=""),"",F368/O368-1)</f>
        <v/>
      </c>
      <c r="Q368" s="10"/>
      <c r="R368" s="22" t="str">
        <f aca="false">IF(I368="Verloren",N(R367)+1,IF(I368="Storniert",N(R367),IF(I368="","",0)))</f>
        <v/>
      </c>
    </row>
    <row r="369" customFormat="false" ht="15" hidden="false" customHeight="false" outlineLevel="0" collapsed="false">
      <c r="A369" s="17"/>
      <c r="B369" s="10"/>
      <c r="C369" s="10"/>
      <c r="D369" s="10"/>
      <c r="E369" s="10"/>
      <c r="F369" s="18"/>
      <c r="G369" s="8"/>
      <c r="H369" s="10"/>
      <c r="I369" s="10"/>
      <c r="J369" s="19" t="str">
        <f aca="false">IF(OR(I369="",G369=""),"",IF(I369="Verloren",0,IF(I369="Storniert",G369,IF(H369="Vom Einsatz",ROUND(G369*(1-Einstellungen!$B$6)*F369,2),IF(H369="Vom Gewinn",ROUND(G369+(G369*F369-G369)*(1-Einstellungen!$B$6),2),ROUND(G369*F369,2))))))</f>
        <v/>
      </c>
      <c r="K369" s="8"/>
      <c r="L369" s="19" t="str">
        <f aca="false">IF(J369="","",IF(K369&lt;&gt;"",K369,J369)-G369)</f>
        <v/>
      </c>
      <c r="M369" s="19" t="str">
        <f aca="false">IF(L369="","",Einstellungen!$B$4+SUM($L$6:L369))</f>
        <v/>
      </c>
      <c r="N369" s="20" t="str">
        <f aca="false">IF(G369="","",IF(Einstellungen!$B$12&gt;0,G369/Einstellungen!$B$12,""))</f>
        <v/>
      </c>
      <c r="O369" s="18"/>
      <c r="P369" s="21" t="str">
        <f aca="false">IF(OR(O369="",F369=""),"",F369/O369-1)</f>
        <v/>
      </c>
      <c r="Q369" s="10"/>
      <c r="R369" s="22" t="str">
        <f aca="false">IF(I369="Verloren",N(R368)+1,IF(I369="Storniert",N(R368),IF(I369="","",0)))</f>
        <v/>
      </c>
    </row>
    <row r="370" customFormat="false" ht="15" hidden="false" customHeight="false" outlineLevel="0" collapsed="false">
      <c r="A370" s="17"/>
      <c r="B370" s="10"/>
      <c r="C370" s="10"/>
      <c r="D370" s="10"/>
      <c r="E370" s="10"/>
      <c r="F370" s="18"/>
      <c r="G370" s="8"/>
      <c r="H370" s="10"/>
      <c r="I370" s="10"/>
      <c r="J370" s="19" t="str">
        <f aca="false">IF(OR(I370="",G370=""),"",IF(I370="Verloren",0,IF(I370="Storniert",G370,IF(H370="Vom Einsatz",ROUND(G370*(1-Einstellungen!$B$6)*F370,2),IF(H370="Vom Gewinn",ROUND(G370+(G370*F370-G370)*(1-Einstellungen!$B$6),2),ROUND(G370*F370,2))))))</f>
        <v/>
      </c>
      <c r="K370" s="8"/>
      <c r="L370" s="19" t="str">
        <f aca="false">IF(J370="","",IF(K370&lt;&gt;"",K370,J370)-G370)</f>
        <v/>
      </c>
      <c r="M370" s="19" t="str">
        <f aca="false">IF(L370="","",Einstellungen!$B$4+SUM($L$6:L370))</f>
        <v/>
      </c>
      <c r="N370" s="20" t="str">
        <f aca="false">IF(G370="","",IF(Einstellungen!$B$12&gt;0,G370/Einstellungen!$B$12,""))</f>
        <v/>
      </c>
      <c r="O370" s="18"/>
      <c r="P370" s="21" t="str">
        <f aca="false">IF(OR(O370="",F370=""),"",F370/O370-1)</f>
        <v/>
      </c>
      <c r="Q370" s="10"/>
      <c r="R370" s="22" t="str">
        <f aca="false">IF(I370="Verloren",N(R369)+1,IF(I370="Storniert",N(R369),IF(I370="","",0)))</f>
        <v/>
      </c>
    </row>
    <row r="371" customFormat="false" ht="15" hidden="false" customHeight="false" outlineLevel="0" collapsed="false">
      <c r="A371" s="17"/>
      <c r="B371" s="10"/>
      <c r="C371" s="10"/>
      <c r="D371" s="10"/>
      <c r="E371" s="10"/>
      <c r="F371" s="18"/>
      <c r="G371" s="8"/>
      <c r="H371" s="10"/>
      <c r="I371" s="10"/>
      <c r="J371" s="19" t="str">
        <f aca="false">IF(OR(I371="",G371=""),"",IF(I371="Verloren",0,IF(I371="Storniert",G371,IF(H371="Vom Einsatz",ROUND(G371*(1-Einstellungen!$B$6)*F371,2),IF(H371="Vom Gewinn",ROUND(G371+(G371*F371-G371)*(1-Einstellungen!$B$6),2),ROUND(G371*F371,2))))))</f>
        <v/>
      </c>
      <c r="K371" s="8"/>
      <c r="L371" s="19" t="str">
        <f aca="false">IF(J371="","",IF(K371&lt;&gt;"",K371,J371)-G371)</f>
        <v/>
      </c>
      <c r="M371" s="19" t="str">
        <f aca="false">IF(L371="","",Einstellungen!$B$4+SUM($L$6:L371))</f>
        <v/>
      </c>
      <c r="N371" s="20" t="str">
        <f aca="false">IF(G371="","",IF(Einstellungen!$B$12&gt;0,G371/Einstellungen!$B$12,""))</f>
        <v/>
      </c>
      <c r="O371" s="18"/>
      <c r="P371" s="21" t="str">
        <f aca="false">IF(OR(O371="",F371=""),"",F371/O371-1)</f>
        <v/>
      </c>
      <c r="Q371" s="10"/>
      <c r="R371" s="22" t="str">
        <f aca="false">IF(I371="Verloren",N(R370)+1,IF(I371="Storniert",N(R370),IF(I371="","",0)))</f>
        <v/>
      </c>
    </row>
    <row r="372" customFormat="false" ht="15" hidden="false" customHeight="false" outlineLevel="0" collapsed="false">
      <c r="A372" s="17"/>
      <c r="B372" s="10"/>
      <c r="C372" s="10"/>
      <c r="D372" s="10"/>
      <c r="E372" s="10"/>
      <c r="F372" s="18"/>
      <c r="G372" s="8"/>
      <c r="H372" s="10"/>
      <c r="I372" s="10"/>
      <c r="J372" s="19" t="str">
        <f aca="false">IF(OR(I372="",G372=""),"",IF(I372="Verloren",0,IF(I372="Storniert",G372,IF(H372="Vom Einsatz",ROUND(G372*(1-Einstellungen!$B$6)*F372,2),IF(H372="Vom Gewinn",ROUND(G372+(G372*F372-G372)*(1-Einstellungen!$B$6),2),ROUND(G372*F372,2))))))</f>
        <v/>
      </c>
      <c r="K372" s="8"/>
      <c r="L372" s="19" t="str">
        <f aca="false">IF(J372="","",IF(K372&lt;&gt;"",K372,J372)-G372)</f>
        <v/>
      </c>
      <c r="M372" s="19" t="str">
        <f aca="false">IF(L372="","",Einstellungen!$B$4+SUM($L$6:L372))</f>
        <v/>
      </c>
      <c r="N372" s="20" t="str">
        <f aca="false">IF(G372="","",IF(Einstellungen!$B$12&gt;0,G372/Einstellungen!$B$12,""))</f>
        <v/>
      </c>
      <c r="O372" s="18"/>
      <c r="P372" s="21" t="str">
        <f aca="false">IF(OR(O372="",F372=""),"",F372/O372-1)</f>
        <v/>
      </c>
      <c r="Q372" s="10"/>
      <c r="R372" s="22" t="str">
        <f aca="false">IF(I372="Verloren",N(R371)+1,IF(I372="Storniert",N(R371),IF(I372="","",0)))</f>
        <v/>
      </c>
    </row>
    <row r="373" customFormat="false" ht="15" hidden="false" customHeight="false" outlineLevel="0" collapsed="false">
      <c r="A373" s="17"/>
      <c r="B373" s="10"/>
      <c r="C373" s="10"/>
      <c r="D373" s="10"/>
      <c r="E373" s="10"/>
      <c r="F373" s="18"/>
      <c r="G373" s="8"/>
      <c r="H373" s="10"/>
      <c r="I373" s="10"/>
      <c r="J373" s="19" t="str">
        <f aca="false">IF(OR(I373="",G373=""),"",IF(I373="Verloren",0,IF(I373="Storniert",G373,IF(H373="Vom Einsatz",ROUND(G373*(1-Einstellungen!$B$6)*F373,2),IF(H373="Vom Gewinn",ROUND(G373+(G373*F373-G373)*(1-Einstellungen!$B$6),2),ROUND(G373*F373,2))))))</f>
        <v/>
      </c>
      <c r="K373" s="8"/>
      <c r="L373" s="19" t="str">
        <f aca="false">IF(J373="","",IF(K373&lt;&gt;"",K373,J373)-G373)</f>
        <v/>
      </c>
      <c r="M373" s="19" t="str">
        <f aca="false">IF(L373="","",Einstellungen!$B$4+SUM($L$6:L373))</f>
        <v/>
      </c>
      <c r="N373" s="20" t="str">
        <f aca="false">IF(G373="","",IF(Einstellungen!$B$12&gt;0,G373/Einstellungen!$B$12,""))</f>
        <v/>
      </c>
      <c r="O373" s="18"/>
      <c r="P373" s="21" t="str">
        <f aca="false">IF(OR(O373="",F373=""),"",F373/O373-1)</f>
        <v/>
      </c>
      <c r="Q373" s="10"/>
      <c r="R373" s="22" t="str">
        <f aca="false">IF(I373="Verloren",N(R372)+1,IF(I373="Storniert",N(R372),IF(I373="","",0)))</f>
        <v/>
      </c>
    </row>
    <row r="374" customFormat="false" ht="15" hidden="false" customHeight="false" outlineLevel="0" collapsed="false">
      <c r="A374" s="17"/>
      <c r="B374" s="10"/>
      <c r="C374" s="10"/>
      <c r="D374" s="10"/>
      <c r="E374" s="10"/>
      <c r="F374" s="18"/>
      <c r="G374" s="8"/>
      <c r="H374" s="10"/>
      <c r="I374" s="10"/>
      <c r="J374" s="19" t="str">
        <f aca="false">IF(OR(I374="",G374=""),"",IF(I374="Verloren",0,IF(I374="Storniert",G374,IF(H374="Vom Einsatz",ROUND(G374*(1-Einstellungen!$B$6)*F374,2),IF(H374="Vom Gewinn",ROUND(G374+(G374*F374-G374)*(1-Einstellungen!$B$6),2),ROUND(G374*F374,2))))))</f>
        <v/>
      </c>
      <c r="K374" s="8"/>
      <c r="L374" s="19" t="str">
        <f aca="false">IF(J374="","",IF(K374&lt;&gt;"",K374,J374)-G374)</f>
        <v/>
      </c>
      <c r="M374" s="19" t="str">
        <f aca="false">IF(L374="","",Einstellungen!$B$4+SUM($L$6:L374))</f>
        <v/>
      </c>
      <c r="N374" s="20" t="str">
        <f aca="false">IF(G374="","",IF(Einstellungen!$B$12&gt;0,G374/Einstellungen!$B$12,""))</f>
        <v/>
      </c>
      <c r="O374" s="18"/>
      <c r="P374" s="21" t="str">
        <f aca="false">IF(OR(O374="",F374=""),"",F374/O374-1)</f>
        <v/>
      </c>
      <c r="Q374" s="10"/>
      <c r="R374" s="22" t="str">
        <f aca="false">IF(I374="Verloren",N(R373)+1,IF(I374="Storniert",N(R373),IF(I374="","",0)))</f>
        <v/>
      </c>
    </row>
    <row r="375" customFormat="false" ht="15" hidden="false" customHeight="false" outlineLevel="0" collapsed="false">
      <c r="A375" s="17"/>
      <c r="B375" s="10"/>
      <c r="C375" s="10"/>
      <c r="D375" s="10"/>
      <c r="E375" s="10"/>
      <c r="F375" s="18"/>
      <c r="G375" s="8"/>
      <c r="H375" s="10"/>
      <c r="I375" s="10"/>
      <c r="J375" s="19" t="str">
        <f aca="false">IF(OR(I375="",G375=""),"",IF(I375="Verloren",0,IF(I375="Storniert",G375,IF(H375="Vom Einsatz",ROUND(G375*(1-Einstellungen!$B$6)*F375,2),IF(H375="Vom Gewinn",ROUND(G375+(G375*F375-G375)*(1-Einstellungen!$B$6),2),ROUND(G375*F375,2))))))</f>
        <v/>
      </c>
      <c r="K375" s="8"/>
      <c r="L375" s="19" t="str">
        <f aca="false">IF(J375="","",IF(K375&lt;&gt;"",K375,J375)-G375)</f>
        <v/>
      </c>
      <c r="M375" s="19" t="str">
        <f aca="false">IF(L375="","",Einstellungen!$B$4+SUM($L$6:L375))</f>
        <v/>
      </c>
      <c r="N375" s="20" t="str">
        <f aca="false">IF(G375="","",IF(Einstellungen!$B$12&gt;0,G375/Einstellungen!$B$12,""))</f>
        <v/>
      </c>
      <c r="O375" s="18"/>
      <c r="P375" s="21" t="str">
        <f aca="false">IF(OR(O375="",F375=""),"",F375/O375-1)</f>
        <v/>
      </c>
      <c r="Q375" s="10"/>
      <c r="R375" s="22" t="str">
        <f aca="false">IF(I375="Verloren",N(R374)+1,IF(I375="Storniert",N(R374),IF(I375="","",0)))</f>
        <v/>
      </c>
    </row>
    <row r="376" customFormat="false" ht="15" hidden="false" customHeight="false" outlineLevel="0" collapsed="false">
      <c r="A376" s="17"/>
      <c r="B376" s="10"/>
      <c r="C376" s="10"/>
      <c r="D376" s="10"/>
      <c r="E376" s="10"/>
      <c r="F376" s="18"/>
      <c r="G376" s="8"/>
      <c r="H376" s="10"/>
      <c r="I376" s="10"/>
      <c r="J376" s="19" t="str">
        <f aca="false">IF(OR(I376="",G376=""),"",IF(I376="Verloren",0,IF(I376="Storniert",G376,IF(H376="Vom Einsatz",ROUND(G376*(1-Einstellungen!$B$6)*F376,2),IF(H376="Vom Gewinn",ROUND(G376+(G376*F376-G376)*(1-Einstellungen!$B$6),2),ROUND(G376*F376,2))))))</f>
        <v/>
      </c>
      <c r="K376" s="8"/>
      <c r="L376" s="19" t="str">
        <f aca="false">IF(J376="","",IF(K376&lt;&gt;"",K376,J376)-G376)</f>
        <v/>
      </c>
      <c r="M376" s="19" t="str">
        <f aca="false">IF(L376="","",Einstellungen!$B$4+SUM($L$6:L376))</f>
        <v/>
      </c>
      <c r="N376" s="20" t="str">
        <f aca="false">IF(G376="","",IF(Einstellungen!$B$12&gt;0,G376/Einstellungen!$B$12,""))</f>
        <v/>
      </c>
      <c r="O376" s="18"/>
      <c r="P376" s="21" t="str">
        <f aca="false">IF(OR(O376="",F376=""),"",F376/O376-1)</f>
        <v/>
      </c>
      <c r="Q376" s="10"/>
      <c r="R376" s="22" t="str">
        <f aca="false">IF(I376="Verloren",N(R375)+1,IF(I376="Storniert",N(R375),IF(I376="","",0)))</f>
        <v/>
      </c>
    </row>
    <row r="377" customFormat="false" ht="15" hidden="false" customHeight="false" outlineLevel="0" collapsed="false">
      <c r="A377" s="17"/>
      <c r="B377" s="10"/>
      <c r="C377" s="10"/>
      <c r="D377" s="10"/>
      <c r="E377" s="10"/>
      <c r="F377" s="18"/>
      <c r="G377" s="8"/>
      <c r="H377" s="10"/>
      <c r="I377" s="10"/>
      <c r="J377" s="19" t="str">
        <f aca="false">IF(OR(I377="",G377=""),"",IF(I377="Verloren",0,IF(I377="Storniert",G377,IF(H377="Vom Einsatz",ROUND(G377*(1-Einstellungen!$B$6)*F377,2),IF(H377="Vom Gewinn",ROUND(G377+(G377*F377-G377)*(1-Einstellungen!$B$6),2),ROUND(G377*F377,2))))))</f>
        <v/>
      </c>
      <c r="K377" s="8"/>
      <c r="L377" s="19" t="str">
        <f aca="false">IF(J377="","",IF(K377&lt;&gt;"",K377,J377)-G377)</f>
        <v/>
      </c>
      <c r="M377" s="19" t="str">
        <f aca="false">IF(L377="","",Einstellungen!$B$4+SUM($L$6:L377))</f>
        <v/>
      </c>
      <c r="N377" s="20" t="str">
        <f aca="false">IF(G377="","",IF(Einstellungen!$B$12&gt;0,G377/Einstellungen!$B$12,""))</f>
        <v/>
      </c>
      <c r="O377" s="18"/>
      <c r="P377" s="21" t="str">
        <f aca="false">IF(OR(O377="",F377=""),"",F377/O377-1)</f>
        <v/>
      </c>
      <c r="Q377" s="10"/>
      <c r="R377" s="22" t="str">
        <f aca="false">IF(I377="Verloren",N(R376)+1,IF(I377="Storniert",N(R376),IF(I377="","",0)))</f>
        <v/>
      </c>
    </row>
    <row r="378" customFormat="false" ht="15" hidden="false" customHeight="false" outlineLevel="0" collapsed="false">
      <c r="A378" s="17"/>
      <c r="B378" s="10"/>
      <c r="C378" s="10"/>
      <c r="D378" s="10"/>
      <c r="E378" s="10"/>
      <c r="F378" s="18"/>
      <c r="G378" s="8"/>
      <c r="H378" s="10"/>
      <c r="I378" s="10"/>
      <c r="J378" s="19" t="str">
        <f aca="false">IF(OR(I378="",G378=""),"",IF(I378="Verloren",0,IF(I378="Storniert",G378,IF(H378="Vom Einsatz",ROUND(G378*(1-Einstellungen!$B$6)*F378,2),IF(H378="Vom Gewinn",ROUND(G378+(G378*F378-G378)*(1-Einstellungen!$B$6),2),ROUND(G378*F378,2))))))</f>
        <v/>
      </c>
      <c r="K378" s="8"/>
      <c r="L378" s="19" t="str">
        <f aca="false">IF(J378="","",IF(K378&lt;&gt;"",K378,J378)-G378)</f>
        <v/>
      </c>
      <c r="M378" s="19" t="str">
        <f aca="false">IF(L378="","",Einstellungen!$B$4+SUM($L$6:L378))</f>
        <v/>
      </c>
      <c r="N378" s="20" t="str">
        <f aca="false">IF(G378="","",IF(Einstellungen!$B$12&gt;0,G378/Einstellungen!$B$12,""))</f>
        <v/>
      </c>
      <c r="O378" s="18"/>
      <c r="P378" s="21" t="str">
        <f aca="false">IF(OR(O378="",F378=""),"",F378/O378-1)</f>
        <v/>
      </c>
      <c r="Q378" s="10"/>
      <c r="R378" s="22" t="str">
        <f aca="false">IF(I378="Verloren",N(R377)+1,IF(I378="Storniert",N(R377),IF(I378="","",0)))</f>
        <v/>
      </c>
    </row>
    <row r="379" customFormat="false" ht="15" hidden="false" customHeight="false" outlineLevel="0" collapsed="false">
      <c r="A379" s="17"/>
      <c r="B379" s="10"/>
      <c r="C379" s="10"/>
      <c r="D379" s="10"/>
      <c r="E379" s="10"/>
      <c r="F379" s="18"/>
      <c r="G379" s="8"/>
      <c r="H379" s="10"/>
      <c r="I379" s="10"/>
      <c r="J379" s="19" t="str">
        <f aca="false">IF(OR(I379="",G379=""),"",IF(I379="Verloren",0,IF(I379="Storniert",G379,IF(H379="Vom Einsatz",ROUND(G379*(1-Einstellungen!$B$6)*F379,2),IF(H379="Vom Gewinn",ROUND(G379+(G379*F379-G379)*(1-Einstellungen!$B$6),2),ROUND(G379*F379,2))))))</f>
        <v/>
      </c>
      <c r="K379" s="8"/>
      <c r="L379" s="19" t="str">
        <f aca="false">IF(J379="","",IF(K379&lt;&gt;"",K379,J379)-G379)</f>
        <v/>
      </c>
      <c r="M379" s="19" t="str">
        <f aca="false">IF(L379="","",Einstellungen!$B$4+SUM($L$6:L379))</f>
        <v/>
      </c>
      <c r="N379" s="20" t="str">
        <f aca="false">IF(G379="","",IF(Einstellungen!$B$12&gt;0,G379/Einstellungen!$B$12,""))</f>
        <v/>
      </c>
      <c r="O379" s="18"/>
      <c r="P379" s="21" t="str">
        <f aca="false">IF(OR(O379="",F379=""),"",F379/O379-1)</f>
        <v/>
      </c>
      <c r="Q379" s="10"/>
      <c r="R379" s="22" t="str">
        <f aca="false">IF(I379="Verloren",N(R378)+1,IF(I379="Storniert",N(R378),IF(I379="","",0)))</f>
        <v/>
      </c>
    </row>
    <row r="380" customFormat="false" ht="15" hidden="false" customHeight="false" outlineLevel="0" collapsed="false">
      <c r="A380" s="17"/>
      <c r="B380" s="10"/>
      <c r="C380" s="10"/>
      <c r="D380" s="10"/>
      <c r="E380" s="10"/>
      <c r="F380" s="18"/>
      <c r="G380" s="8"/>
      <c r="H380" s="10"/>
      <c r="I380" s="10"/>
      <c r="J380" s="19" t="str">
        <f aca="false">IF(OR(I380="",G380=""),"",IF(I380="Verloren",0,IF(I380="Storniert",G380,IF(H380="Vom Einsatz",ROUND(G380*(1-Einstellungen!$B$6)*F380,2),IF(H380="Vom Gewinn",ROUND(G380+(G380*F380-G380)*(1-Einstellungen!$B$6),2),ROUND(G380*F380,2))))))</f>
        <v/>
      </c>
      <c r="K380" s="8"/>
      <c r="L380" s="19" t="str">
        <f aca="false">IF(J380="","",IF(K380&lt;&gt;"",K380,J380)-G380)</f>
        <v/>
      </c>
      <c r="M380" s="19" t="str">
        <f aca="false">IF(L380="","",Einstellungen!$B$4+SUM($L$6:L380))</f>
        <v/>
      </c>
      <c r="N380" s="20" t="str">
        <f aca="false">IF(G380="","",IF(Einstellungen!$B$12&gt;0,G380/Einstellungen!$B$12,""))</f>
        <v/>
      </c>
      <c r="O380" s="18"/>
      <c r="P380" s="21" t="str">
        <f aca="false">IF(OR(O380="",F380=""),"",F380/O380-1)</f>
        <v/>
      </c>
      <c r="Q380" s="10"/>
      <c r="R380" s="22" t="str">
        <f aca="false">IF(I380="Verloren",N(R379)+1,IF(I380="Storniert",N(R379),IF(I380="","",0)))</f>
        <v/>
      </c>
    </row>
    <row r="381" customFormat="false" ht="15" hidden="false" customHeight="false" outlineLevel="0" collapsed="false">
      <c r="A381" s="17"/>
      <c r="B381" s="10"/>
      <c r="C381" s="10"/>
      <c r="D381" s="10"/>
      <c r="E381" s="10"/>
      <c r="F381" s="18"/>
      <c r="G381" s="8"/>
      <c r="H381" s="10"/>
      <c r="I381" s="10"/>
      <c r="J381" s="19" t="str">
        <f aca="false">IF(OR(I381="",G381=""),"",IF(I381="Verloren",0,IF(I381="Storniert",G381,IF(H381="Vom Einsatz",ROUND(G381*(1-Einstellungen!$B$6)*F381,2),IF(H381="Vom Gewinn",ROUND(G381+(G381*F381-G381)*(1-Einstellungen!$B$6),2),ROUND(G381*F381,2))))))</f>
        <v/>
      </c>
      <c r="K381" s="8"/>
      <c r="L381" s="19" t="str">
        <f aca="false">IF(J381="","",IF(K381&lt;&gt;"",K381,J381)-G381)</f>
        <v/>
      </c>
      <c r="M381" s="19" t="str">
        <f aca="false">IF(L381="","",Einstellungen!$B$4+SUM($L$6:L381))</f>
        <v/>
      </c>
      <c r="N381" s="20" t="str">
        <f aca="false">IF(G381="","",IF(Einstellungen!$B$12&gt;0,G381/Einstellungen!$B$12,""))</f>
        <v/>
      </c>
      <c r="O381" s="18"/>
      <c r="P381" s="21" t="str">
        <f aca="false">IF(OR(O381="",F381=""),"",F381/O381-1)</f>
        <v/>
      </c>
      <c r="Q381" s="10"/>
      <c r="R381" s="22" t="str">
        <f aca="false">IF(I381="Verloren",N(R380)+1,IF(I381="Storniert",N(R380),IF(I381="","",0)))</f>
        <v/>
      </c>
    </row>
    <row r="382" customFormat="false" ht="15" hidden="false" customHeight="false" outlineLevel="0" collapsed="false">
      <c r="A382" s="17"/>
      <c r="B382" s="10"/>
      <c r="C382" s="10"/>
      <c r="D382" s="10"/>
      <c r="E382" s="10"/>
      <c r="F382" s="18"/>
      <c r="G382" s="8"/>
      <c r="H382" s="10"/>
      <c r="I382" s="10"/>
      <c r="J382" s="19" t="str">
        <f aca="false">IF(OR(I382="",G382=""),"",IF(I382="Verloren",0,IF(I382="Storniert",G382,IF(H382="Vom Einsatz",ROUND(G382*(1-Einstellungen!$B$6)*F382,2),IF(H382="Vom Gewinn",ROUND(G382+(G382*F382-G382)*(1-Einstellungen!$B$6),2),ROUND(G382*F382,2))))))</f>
        <v/>
      </c>
      <c r="K382" s="8"/>
      <c r="L382" s="19" t="str">
        <f aca="false">IF(J382="","",IF(K382&lt;&gt;"",K382,J382)-G382)</f>
        <v/>
      </c>
      <c r="M382" s="19" t="str">
        <f aca="false">IF(L382="","",Einstellungen!$B$4+SUM($L$6:L382))</f>
        <v/>
      </c>
      <c r="N382" s="20" t="str">
        <f aca="false">IF(G382="","",IF(Einstellungen!$B$12&gt;0,G382/Einstellungen!$B$12,""))</f>
        <v/>
      </c>
      <c r="O382" s="18"/>
      <c r="P382" s="21" t="str">
        <f aca="false">IF(OR(O382="",F382=""),"",F382/O382-1)</f>
        <v/>
      </c>
      <c r="Q382" s="10"/>
      <c r="R382" s="22" t="str">
        <f aca="false">IF(I382="Verloren",N(R381)+1,IF(I382="Storniert",N(R381),IF(I382="","",0)))</f>
        <v/>
      </c>
    </row>
    <row r="383" customFormat="false" ht="15" hidden="false" customHeight="false" outlineLevel="0" collapsed="false">
      <c r="A383" s="17"/>
      <c r="B383" s="10"/>
      <c r="C383" s="10"/>
      <c r="D383" s="10"/>
      <c r="E383" s="10"/>
      <c r="F383" s="18"/>
      <c r="G383" s="8"/>
      <c r="H383" s="10"/>
      <c r="I383" s="10"/>
      <c r="J383" s="19" t="str">
        <f aca="false">IF(OR(I383="",G383=""),"",IF(I383="Verloren",0,IF(I383="Storniert",G383,IF(H383="Vom Einsatz",ROUND(G383*(1-Einstellungen!$B$6)*F383,2),IF(H383="Vom Gewinn",ROUND(G383+(G383*F383-G383)*(1-Einstellungen!$B$6),2),ROUND(G383*F383,2))))))</f>
        <v/>
      </c>
      <c r="K383" s="8"/>
      <c r="L383" s="19" t="str">
        <f aca="false">IF(J383="","",IF(K383&lt;&gt;"",K383,J383)-G383)</f>
        <v/>
      </c>
      <c r="M383" s="19" t="str">
        <f aca="false">IF(L383="","",Einstellungen!$B$4+SUM($L$6:L383))</f>
        <v/>
      </c>
      <c r="N383" s="20" t="str">
        <f aca="false">IF(G383="","",IF(Einstellungen!$B$12&gt;0,G383/Einstellungen!$B$12,""))</f>
        <v/>
      </c>
      <c r="O383" s="18"/>
      <c r="P383" s="21" t="str">
        <f aca="false">IF(OR(O383="",F383=""),"",F383/O383-1)</f>
        <v/>
      </c>
      <c r="Q383" s="10"/>
      <c r="R383" s="22" t="str">
        <f aca="false">IF(I383="Verloren",N(R382)+1,IF(I383="Storniert",N(R382),IF(I383="","",0)))</f>
        <v/>
      </c>
    </row>
    <row r="384" customFormat="false" ht="15" hidden="false" customHeight="false" outlineLevel="0" collapsed="false">
      <c r="A384" s="17"/>
      <c r="B384" s="10"/>
      <c r="C384" s="10"/>
      <c r="D384" s="10"/>
      <c r="E384" s="10"/>
      <c r="F384" s="18"/>
      <c r="G384" s="8"/>
      <c r="H384" s="10"/>
      <c r="I384" s="10"/>
      <c r="J384" s="19" t="str">
        <f aca="false">IF(OR(I384="",G384=""),"",IF(I384="Verloren",0,IF(I384="Storniert",G384,IF(H384="Vom Einsatz",ROUND(G384*(1-Einstellungen!$B$6)*F384,2),IF(H384="Vom Gewinn",ROUND(G384+(G384*F384-G384)*(1-Einstellungen!$B$6),2),ROUND(G384*F384,2))))))</f>
        <v/>
      </c>
      <c r="K384" s="8"/>
      <c r="L384" s="19" t="str">
        <f aca="false">IF(J384="","",IF(K384&lt;&gt;"",K384,J384)-G384)</f>
        <v/>
      </c>
      <c r="M384" s="19" t="str">
        <f aca="false">IF(L384="","",Einstellungen!$B$4+SUM($L$6:L384))</f>
        <v/>
      </c>
      <c r="N384" s="20" t="str">
        <f aca="false">IF(G384="","",IF(Einstellungen!$B$12&gt;0,G384/Einstellungen!$B$12,""))</f>
        <v/>
      </c>
      <c r="O384" s="18"/>
      <c r="P384" s="21" t="str">
        <f aca="false">IF(OR(O384="",F384=""),"",F384/O384-1)</f>
        <v/>
      </c>
      <c r="Q384" s="10"/>
      <c r="R384" s="22" t="str">
        <f aca="false">IF(I384="Verloren",N(R383)+1,IF(I384="Storniert",N(R383),IF(I384="","",0)))</f>
        <v/>
      </c>
    </row>
    <row r="385" customFormat="false" ht="15" hidden="false" customHeight="false" outlineLevel="0" collapsed="false">
      <c r="A385" s="17"/>
      <c r="B385" s="10"/>
      <c r="C385" s="10"/>
      <c r="D385" s="10"/>
      <c r="E385" s="10"/>
      <c r="F385" s="18"/>
      <c r="G385" s="8"/>
      <c r="H385" s="10"/>
      <c r="I385" s="10"/>
      <c r="J385" s="19" t="str">
        <f aca="false">IF(OR(I385="",G385=""),"",IF(I385="Verloren",0,IF(I385="Storniert",G385,IF(H385="Vom Einsatz",ROUND(G385*(1-Einstellungen!$B$6)*F385,2),IF(H385="Vom Gewinn",ROUND(G385+(G385*F385-G385)*(1-Einstellungen!$B$6),2),ROUND(G385*F385,2))))))</f>
        <v/>
      </c>
      <c r="K385" s="8"/>
      <c r="L385" s="19" t="str">
        <f aca="false">IF(J385="","",IF(K385&lt;&gt;"",K385,J385)-G385)</f>
        <v/>
      </c>
      <c r="M385" s="19" t="str">
        <f aca="false">IF(L385="","",Einstellungen!$B$4+SUM($L$6:L385))</f>
        <v/>
      </c>
      <c r="N385" s="20" t="str">
        <f aca="false">IF(G385="","",IF(Einstellungen!$B$12&gt;0,G385/Einstellungen!$B$12,""))</f>
        <v/>
      </c>
      <c r="O385" s="18"/>
      <c r="P385" s="21" t="str">
        <f aca="false">IF(OR(O385="",F385=""),"",F385/O385-1)</f>
        <v/>
      </c>
      <c r="Q385" s="10"/>
      <c r="R385" s="22" t="str">
        <f aca="false">IF(I385="Verloren",N(R384)+1,IF(I385="Storniert",N(R384),IF(I385="","",0)))</f>
        <v/>
      </c>
    </row>
    <row r="386" customFormat="false" ht="15" hidden="false" customHeight="false" outlineLevel="0" collapsed="false">
      <c r="A386" s="17"/>
      <c r="B386" s="10"/>
      <c r="C386" s="10"/>
      <c r="D386" s="10"/>
      <c r="E386" s="10"/>
      <c r="F386" s="18"/>
      <c r="G386" s="8"/>
      <c r="H386" s="10"/>
      <c r="I386" s="10"/>
      <c r="J386" s="19" t="str">
        <f aca="false">IF(OR(I386="",G386=""),"",IF(I386="Verloren",0,IF(I386="Storniert",G386,IF(H386="Vom Einsatz",ROUND(G386*(1-Einstellungen!$B$6)*F386,2),IF(H386="Vom Gewinn",ROUND(G386+(G386*F386-G386)*(1-Einstellungen!$B$6),2),ROUND(G386*F386,2))))))</f>
        <v/>
      </c>
      <c r="K386" s="8"/>
      <c r="L386" s="19" t="str">
        <f aca="false">IF(J386="","",IF(K386&lt;&gt;"",K386,J386)-G386)</f>
        <v/>
      </c>
      <c r="M386" s="19" t="str">
        <f aca="false">IF(L386="","",Einstellungen!$B$4+SUM($L$6:L386))</f>
        <v/>
      </c>
      <c r="N386" s="20" t="str">
        <f aca="false">IF(G386="","",IF(Einstellungen!$B$12&gt;0,G386/Einstellungen!$B$12,""))</f>
        <v/>
      </c>
      <c r="O386" s="18"/>
      <c r="P386" s="21" t="str">
        <f aca="false">IF(OR(O386="",F386=""),"",F386/O386-1)</f>
        <v/>
      </c>
      <c r="Q386" s="10"/>
      <c r="R386" s="22" t="str">
        <f aca="false">IF(I386="Verloren",N(R385)+1,IF(I386="Storniert",N(R385),IF(I386="","",0)))</f>
        <v/>
      </c>
    </row>
    <row r="387" customFormat="false" ht="15" hidden="false" customHeight="false" outlineLevel="0" collapsed="false">
      <c r="A387" s="17"/>
      <c r="B387" s="10"/>
      <c r="C387" s="10"/>
      <c r="D387" s="10"/>
      <c r="E387" s="10"/>
      <c r="F387" s="18"/>
      <c r="G387" s="8"/>
      <c r="H387" s="10"/>
      <c r="I387" s="10"/>
      <c r="J387" s="19" t="str">
        <f aca="false">IF(OR(I387="",G387=""),"",IF(I387="Verloren",0,IF(I387="Storniert",G387,IF(H387="Vom Einsatz",ROUND(G387*(1-Einstellungen!$B$6)*F387,2),IF(H387="Vom Gewinn",ROUND(G387+(G387*F387-G387)*(1-Einstellungen!$B$6),2),ROUND(G387*F387,2))))))</f>
        <v/>
      </c>
      <c r="K387" s="8"/>
      <c r="L387" s="19" t="str">
        <f aca="false">IF(J387="","",IF(K387&lt;&gt;"",K387,J387)-G387)</f>
        <v/>
      </c>
      <c r="M387" s="19" t="str">
        <f aca="false">IF(L387="","",Einstellungen!$B$4+SUM($L$6:L387))</f>
        <v/>
      </c>
      <c r="N387" s="20" t="str">
        <f aca="false">IF(G387="","",IF(Einstellungen!$B$12&gt;0,G387/Einstellungen!$B$12,""))</f>
        <v/>
      </c>
      <c r="O387" s="18"/>
      <c r="P387" s="21" t="str">
        <f aca="false">IF(OR(O387="",F387=""),"",F387/O387-1)</f>
        <v/>
      </c>
      <c r="Q387" s="10"/>
      <c r="R387" s="22" t="str">
        <f aca="false">IF(I387="Verloren",N(R386)+1,IF(I387="Storniert",N(R386),IF(I387="","",0)))</f>
        <v/>
      </c>
    </row>
    <row r="388" customFormat="false" ht="15" hidden="false" customHeight="false" outlineLevel="0" collapsed="false">
      <c r="A388" s="17"/>
      <c r="B388" s="10"/>
      <c r="C388" s="10"/>
      <c r="D388" s="10"/>
      <c r="E388" s="10"/>
      <c r="F388" s="18"/>
      <c r="G388" s="8"/>
      <c r="H388" s="10"/>
      <c r="I388" s="10"/>
      <c r="J388" s="19" t="str">
        <f aca="false">IF(OR(I388="",G388=""),"",IF(I388="Verloren",0,IF(I388="Storniert",G388,IF(H388="Vom Einsatz",ROUND(G388*(1-Einstellungen!$B$6)*F388,2),IF(H388="Vom Gewinn",ROUND(G388+(G388*F388-G388)*(1-Einstellungen!$B$6),2),ROUND(G388*F388,2))))))</f>
        <v/>
      </c>
      <c r="K388" s="8"/>
      <c r="L388" s="19" t="str">
        <f aca="false">IF(J388="","",IF(K388&lt;&gt;"",K388,J388)-G388)</f>
        <v/>
      </c>
      <c r="M388" s="19" t="str">
        <f aca="false">IF(L388="","",Einstellungen!$B$4+SUM($L$6:L388))</f>
        <v/>
      </c>
      <c r="N388" s="20" t="str">
        <f aca="false">IF(G388="","",IF(Einstellungen!$B$12&gt;0,G388/Einstellungen!$B$12,""))</f>
        <v/>
      </c>
      <c r="O388" s="18"/>
      <c r="P388" s="21" t="str">
        <f aca="false">IF(OR(O388="",F388=""),"",F388/O388-1)</f>
        <v/>
      </c>
      <c r="Q388" s="10"/>
      <c r="R388" s="22" t="str">
        <f aca="false">IF(I388="Verloren",N(R387)+1,IF(I388="Storniert",N(R387),IF(I388="","",0)))</f>
        <v/>
      </c>
    </row>
    <row r="389" customFormat="false" ht="15" hidden="false" customHeight="false" outlineLevel="0" collapsed="false">
      <c r="A389" s="17"/>
      <c r="B389" s="10"/>
      <c r="C389" s="10"/>
      <c r="D389" s="10"/>
      <c r="E389" s="10"/>
      <c r="F389" s="18"/>
      <c r="G389" s="8"/>
      <c r="H389" s="10"/>
      <c r="I389" s="10"/>
      <c r="J389" s="19" t="str">
        <f aca="false">IF(OR(I389="",G389=""),"",IF(I389="Verloren",0,IF(I389="Storniert",G389,IF(H389="Vom Einsatz",ROUND(G389*(1-Einstellungen!$B$6)*F389,2),IF(H389="Vom Gewinn",ROUND(G389+(G389*F389-G389)*(1-Einstellungen!$B$6),2),ROUND(G389*F389,2))))))</f>
        <v/>
      </c>
      <c r="K389" s="8"/>
      <c r="L389" s="19" t="str">
        <f aca="false">IF(J389="","",IF(K389&lt;&gt;"",K389,J389)-G389)</f>
        <v/>
      </c>
      <c r="M389" s="19" t="str">
        <f aca="false">IF(L389="","",Einstellungen!$B$4+SUM($L$6:L389))</f>
        <v/>
      </c>
      <c r="N389" s="20" t="str">
        <f aca="false">IF(G389="","",IF(Einstellungen!$B$12&gt;0,G389/Einstellungen!$B$12,""))</f>
        <v/>
      </c>
      <c r="O389" s="18"/>
      <c r="P389" s="21" t="str">
        <f aca="false">IF(OR(O389="",F389=""),"",F389/O389-1)</f>
        <v/>
      </c>
      <c r="Q389" s="10"/>
      <c r="R389" s="22" t="str">
        <f aca="false">IF(I389="Verloren",N(R388)+1,IF(I389="Storniert",N(R388),IF(I389="","",0)))</f>
        <v/>
      </c>
    </row>
    <row r="390" customFormat="false" ht="15" hidden="false" customHeight="false" outlineLevel="0" collapsed="false">
      <c r="A390" s="17"/>
      <c r="B390" s="10"/>
      <c r="C390" s="10"/>
      <c r="D390" s="10"/>
      <c r="E390" s="10"/>
      <c r="F390" s="18"/>
      <c r="G390" s="8"/>
      <c r="H390" s="10"/>
      <c r="I390" s="10"/>
      <c r="J390" s="19" t="str">
        <f aca="false">IF(OR(I390="",G390=""),"",IF(I390="Verloren",0,IF(I390="Storniert",G390,IF(H390="Vom Einsatz",ROUND(G390*(1-Einstellungen!$B$6)*F390,2),IF(H390="Vom Gewinn",ROUND(G390+(G390*F390-G390)*(1-Einstellungen!$B$6),2),ROUND(G390*F390,2))))))</f>
        <v/>
      </c>
      <c r="K390" s="8"/>
      <c r="L390" s="19" t="str">
        <f aca="false">IF(J390="","",IF(K390&lt;&gt;"",K390,J390)-G390)</f>
        <v/>
      </c>
      <c r="M390" s="19" t="str">
        <f aca="false">IF(L390="","",Einstellungen!$B$4+SUM($L$6:L390))</f>
        <v/>
      </c>
      <c r="N390" s="20" t="str">
        <f aca="false">IF(G390="","",IF(Einstellungen!$B$12&gt;0,G390/Einstellungen!$B$12,""))</f>
        <v/>
      </c>
      <c r="O390" s="18"/>
      <c r="P390" s="21" t="str">
        <f aca="false">IF(OR(O390="",F390=""),"",F390/O390-1)</f>
        <v/>
      </c>
      <c r="Q390" s="10"/>
      <c r="R390" s="22" t="str">
        <f aca="false">IF(I390="Verloren",N(R389)+1,IF(I390="Storniert",N(R389),IF(I390="","",0)))</f>
        <v/>
      </c>
    </row>
    <row r="391" customFormat="false" ht="15" hidden="false" customHeight="false" outlineLevel="0" collapsed="false">
      <c r="A391" s="17"/>
      <c r="B391" s="10"/>
      <c r="C391" s="10"/>
      <c r="D391" s="10"/>
      <c r="E391" s="10"/>
      <c r="F391" s="18"/>
      <c r="G391" s="8"/>
      <c r="H391" s="10"/>
      <c r="I391" s="10"/>
      <c r="J391" s="19" t="str">
        <f aca="false">IF(OR(I391="",G391=""),"",IF(I391="Verloren",0,IF(I391="Storniert",G391,IF(H391="Vom Einsatz",ROUND(G391*(1-Einstellungen!$B$6)*F391,2),IF(H391="Vom Gewinn",ROUND(G391+(G391*F391-G391)*(1-Einstellungen!$B$6),2),ROUND(G391*F391,2))))))</f>
        <v/>
      </c>
      <c r="K391" s="8"/>
      <c r="L391" s="19" t="str">
        <f aca="false">IF(J391="","",IF(K391&lt;&gt;"",K391,J391)-G391)</f>
        <v/>
      </c>
      <c r="M391" s="19" t="str">
        <f aca="false">IF(L391="","",Einstellungen!$B$4+SUM($L$6:L391))</f>
        <v/>
      </c>
      <c r="N391" s="20" t="str">
        <f aca="false">IF(G391="","",IF(Einstellungen!$B$12&gt;0,G391/Einstellungen!$B$12,""))</f>
        <v/>
      </c>
      <c r="O391" s="18"/>
      <c r="P391" s="21" t="str">
        <f aca="false">IF(OR(O391="",F391=""),"",F391/O391-1)</f>
        <v/>
      </c>
      <c r="Q391" s="10"/>
      <c r="R391" s="22" t="str">
        <f aca="false">IF(I391="Verloren",N(R390)+1,IF(I391="Storniert",N(R390),IF(I391="","",0)))</f>
        <v/>
      </c>
    </row>
    <row r="392" customFormat="false" ht="15" hidden="false" customHeight="false" outlineLevel="0" collapsed="false">
      <c r="A392" s="17"/>
      <c r="B392" s="10"/>
      <c r="C392" s="10"/>
      <c r="D392" s="10"/>
      <c r="E392" s="10"/>
      <c r="F392" s="18"/>
      <c r="G392" s="8"/>
      <c r="H392" s="10"/>
      <c r="I392" s="10"/>
      <c r="J392" s="19" t="str">
        <f aca="false">IF(OR(I392="",G392=""),"",IF(I392="Verloren",0,IF(I392="Storniert",G392,IF(H392="Vom Einsatz",ROUND(G392*(1-Einstellungen!$B$6)*F392,2),IF(H392="Vom Gewinn",ROUND(G392+(G392*F392-G392)*(1-Einstellungen!$B$6),2),ROUND(G392*F392,2))))))</f>
        <v/>
      </c>
      <c r="K392" s="8"/>
      <c r="L392" s="19" t="str">
        <f aca="false">IF(J392="","",IF(K392&lt;&gt;"",K392,J392)-G392)</f>
        <v/>
      </c>
      <c r="M392" s="19" t="str">
        <f aca="false">IF(L392="","",Einstellungen!$B$4+SUM($L$6:L392))</f>
        <v/>
      </c>
      <c r="N392" s="20" t="str">
        <f aca="false">IF(G392="","",IF(Einstellungen!$B$12&gt;0,G392/Einstellungen!$B$12,""))</f>
        <v/>
      </c>
      <c r="O392" s="18"/>
      <c r="P392" s="21" t="str">
        <f aca="false">IF(OR(O392="",F392=""),"",F392/O392-1)</f>
        <v/>
      </c>
      <c r="Q392" s="10"/>
      <c r="R392" s="22" t="str">
        <f aca="false">IF(I392="Verloren",N(R391)+1,IF(I392="Storniert",N(R391),IF(I392="","",0)))</f>
        <v/>
      </c>
    </row>
    <row r="393" customFormat="false" ht="15" hidden="false" customHeight="false" outlineLevel="0" collapsed="false">
      <c r="A393" s="17"/>
      <c r="B393" s="10"/>
      <c r="C393" s="10"/>
      <c r="D393" s="10"/>
      <c r="E393" s="10"/>
      <c r="F393" s="18"/>
      <c r="G393" s="8"/>
      <c r="H393" s="10"/>
      <c r="I393" s="10"/>
      <c r="J393" s="19" t="str">
        <f aca="false">IF(OR(I393="",G393=""),"",IF(I393="Verloren",0,IF(I393="Storniert",G393,IF(H393="Vom Einsatz",ROUND(G393*(1-Einstellungen!$B$6)*F393,2),IF(H393="Vom Gewinn",ROUND(G393+(G393*F393-G393)*(1-Einstellungen!$B$6),2),ROUND(G393*F393,2))))))</f>
        <v/>
      </c>
      <c r="K393" s="8"/>
      <c r="L393" s="19" t="str">
        <f aca="false">IF(J393="","",IF(K393&lt;&gt;"",K393,J393)-G393)</f>
        <v/>
      </c>
      <c r="M393" s="19" t="str">
        <f aca="false">IF(L393="","",Einstellungen!$B$4+SUM($L$6:L393))</f>
        <v/>
      </c>
      <c r="N393" s="20" t="str">
        <f aca="false">IF(G393="","",IF(Einstellungen!$B$12&gt;0,G393/Einstellungen!$B$12,""))</f>
        <v/>
      </c>
      <c r="O393" s="18"/>
      <c r="P393" s="21" t="str">
        <f aca="false">IF(OR(O393="",F393=""),"",F393/O393-1)</f>
        <v/>
      </c>
      <c r="Q393" s="10"/>
      <c r="R393" s="22" t="str">
        <f aca="false">IF(I393="Verloren",N(R392)+1,IF(I393="Storniert",N(R392),IF(I393="","",0)))</f>
        <v/>
      </c>
    </row>
    <row r="394" customFormat="false" ht="15" hidden="false" customHeight="false" outlineLevel="0" collapsed="false">
      <c r="A394" s="17"/>
      <c r="B394" s="10"/>
      <c r="C394" s="10"/>
      <c r="D394" s="10"/>
      <c r="E394" s="10"/>
      <c r="F394" s="18"/>
      <c r="G394" s="8"/>
      <c r="H394" s="10"/>
      <c r="I394" s="10"/>
      <c r="J394" s="19" t="str">
        <f aca="false">IF(OR(I394="",G394=""),"",IF(I394="Verloren",0,IF(I394="Storniert",G394,IF(H394="Vom Einsatz",ROUND(G394*(1-Einstellungen!$B$6)*F394,2),IF(H394="Vom Gewinn",ROUND(G394+(G394*F394-G394)*(1-Einstellungen!$B$6),2),ROUND(G394*F394,2))))))</f>
        <v/>
      </c>
      <c r="K394" s="8"/>
      <c r="L394" s="19" t="str">
        <f aca="false">IF(J394="","",IF(K394&lt;&gt;"",K394,J394)-G394)</f>
        <v/>
      </c>
      <c r="M394" s="19" t="str">
        <f aca="false">IF(L394="","",Einstellungen!$B$4+SUM($L$6:L394))</f>
        <v/>
      </c>
      <c r="N394" s="20" t="str">
        <f aca="false">IF(G394="","",IF(Einstellungen!$B$12&gt;0,G394/Einstellungen!$B$12,""))</f>
        <v/>
      </c>
      <c r="O394" s="18"/>
      <c r="P394" s="21" t="str">
        <f aca="false">IF(OR(O394="",F394=""),"",F394/O394-1)</f>
        <v/>
      </c>
      <c r="Q394" s="10"/>
      <c r="R394" s="22" t="str">
        <f aca="false">IF(I394="Verloren",N(R393)+1,IF(I394="Storniert",N(R393),IF(I394="","",0)))</f>
        <v/>
      </c>
    </row>
    <row r="395" customFormat="false" ht="15" hidden="false" customHeight="false" outlineLevel="0" collapsed="false">
      <c r="A395" s="17"/>
      <c r="B395" s="10"/>
      <c r="C395" s="10"/>
      <c r="D395" s="10"/>
      <c r="E395" s="10"/>
      <c r="F395" s="18"/>
      <c r="G395" s="8"/>
      <c r="H395" s="10"/>
      <c r="I395" s="10"/>
      <c r="J395" s="19" t="str">
        <f aca="false">IF(OR(I395="",G395=""),"",IF(I395="Verloren",0,IF(I395="Storniert",G395,IF(H395="Vom Einsatz",ROUND(G395*(1-Einstellungen!$B$6)*F395,2),IF(H395="Vom Gewinn",ROUND(G395+(G395*F395-G395)*(1-Einstellungen!$B$6),2),ROUND(G395*F395,2))))))</f>
        <v/>
      </c>
      <c r="K395" s="8"/>
      <c r="L395" s="19" t="str">
        <f aca="false">IF(J395="","",IF(K395&lt;&gt;"",K395,J395)-G395)</f>
        <v/>
      </c>
      <c r="M395" s="19" t="str">
        <f aca="false">IF(L395="","",Einstellungen!$B$4+SUM($L$6:L395))</f>
        <v/>
      </c>
      <c r="N395" s="20" t="str">
        <f aca="false">IF(G395="","",IF(Einstellungen!$B$12&gt;0,G395/Einstellungen!$B$12,""))</f>
        <v/>
      </c>
      <c r="O395" s="18"/>
      <c r="P395" s="21" t="str">
        <f aca="false">IF(OR(O395="",F395=""),"",F395/O395-1)</f>
        <v/>
      </c>
      <c r="Q395" s="10"/>
      <c r="R395" s="22" t="str">
        <f aca="false">IF(I395="Verloren",N(R394)+1,IF(I395="Storniert",N(R394),IF(I395="","",0)))</f>
        <v/>
      </c>
    </row>
    <row r="396" customFormat="false" ht="15" hidden="false" customHeight="false" outlineLevel="0" collapsed="false">
      <c r="A396" s="17"/>
      <c r="B396" s="10"/>
      <c r="C396" s="10"/>
      <c r="D396" s="10"/>
      <c r="E396" s="10"/>
      <c r="F396" s="18"/>
      <c r="G396" s="8"/>
      <c r="H396" s="10"/>
      <c r="I396" s="10"/>
      <c r="J396" s="19" t="str">
        <f aca="false">IF(OR(I396="",G396=""),"",IF(I396="Verloren",0,IF(I396="Storniert",G396,IF(H396="Vom Einsatz",ROUND(G396*(1-Einstellungen!$B$6)*F396,2),IF(H396="Vom Gewinn",ROUND(G396+(G396*F396-G396)*(1-Einstellungen!$B$6),2),ROUND(G396*F396,2))))))</f>
        <v/>
      </c>
      <c r="K396" s="8"/>
      <c r="L396" s="19" t="str">
        <f aca="false">IF(J396="","",IF(K396&lt;&gt;"",K396,J396)-G396)</f>
        <v/>
      </c>
      <c r="M396" s="19" t="str">
        <f aca="false">IF(L396="","",Einstellungen!$B$4+SUM($L$6:L396))</f>
        <v/>
      </c>
      <c r="N396" s="20" t="str">
        <f aca="false">IF(G396="","",IF(Einstellungen!$B$12&gt;0,G396/Einstellungen!$B$12,""))</f>
        <v/>
      </c>
      <c r="O396" s="18"/>
      <c r="P396" s="21" t="str">
        <f aca="false">IF(OR(O396="",F396=""),"",F396/O396-1)</f>
        <v/>
      </c>
      <c r="Q396" s="10"/>
      <c r="R396" s="22" t="str">
        <f aca="false">IF(I396="Verloren",N(R395)+1,IF(I396="Storniert",N(R395),IF(I396="","",0)))</f>
        <v/>
      </c>
    </row>
    <row r="397" customFormat="false" ht="15" hidden="false" customHeight="false" outlineLevel="0" collapsed="false">
      <c r="A397" s="17"/>
      <c r="B397" s="10"/>
      <c r="C397" s="10"/>
      <c r="D397" s="10"/>
      <c r="E397" s="10"/>
      <c r="F397" s="18"/>
      <c r="G397" s="8"/>
      <c r="H397" s="10"/>
      <c r="I397" s="10"/>
      <c r="J397" s="19" t="str">
        <f aca="false">IF(OR(I397="",G397=""),"",IF(I397="Verloren",0,IF(I397="Storniert",G397,IF(H397="Vom Einsatz",ROUND(G397*(1-Einstellungen!$B$6)*F397,2),IF(H397="Vom Gewinn",ROUND(G397+(G397*F397-G397)*(1-Einstellungen!$B$6),2),ROUND(G397*F397,2))))))</f>
        <v/>
      </c>
      <c r="K397" s="8"/>
      <c r="L397" s="19" t="str">
        <f aca="false">IF(J397="","",IF(K397&lt;&gt;"",K397,J397)-G397)</f>
        <v/>
      </c>
      <c r="M397" s="19" t="str">
        <f aca="false">IF(L397="","",Einstellungen!$B$4+SUM($L$6:L397))</f>
        <v/>
      </c>
      <c r="N397" s="20" t="str">
        <f aca="false">IF(G397="","",IF(Einstellungen!$B$12&gt;0,G397/Einstellungen!$B$12,""))</f>
        <v/>
      </c>
      <c r="O397" s="18"/>
      <c r="P397" s="21" t="str">
        <f aca="false">IF(OR(O397="",F397=""),"",F397/O397-1)</f>
        <v/>
      </c>
      <c r="Q397" s="10"/>
      <c r="R397" s="22" t="str">
        <f aca="false">IF(I397="Verloren",N(R396)+1,IF(I397="Storniert",N(R396),IF(I397="","",0)))</f>
        <v/>
      </c>
    </row>
    <row r="398" customFormat="false" ht="15" hidden="false" customHeight="false" outlineLevel="0" collapsed="false">
      <c r="A398" s="17"/>
      <c r="B398" s="10"/>
      <c r="C398" s="10"/>
      <c r="D398" s="10"/>
      <c r="E398" s="10"/>
      <c r="F398" s="18"/>
      <c r="G398" s="8"/>
      <c r="H398" s="10"/>
      <c r="I398" s="10"/>
      <c r="J398" s="19" t="str">
        <f aca="false">IF(OR(I398="",G398=""),"",IF(I398="Verloren",0,IF(I398="Storniert",G398,IF(H398="Vom Einsatz",ROUND(G398*(1-Einstellungen!$B$6)*F398,2),IF(H398="Vom Gewinn",ROUND(G398+(G398*F398-G398)*(1-Einstellungen!$B$6),2),ROUND(G398*F398,2))))))</f>
        <v/>
      </c>
      <c r="K398" s="8"/>
      <c r="L398" s="19" t="str">
        <f aca="false">IF(J398="","",IF(K398&lt;&gt;"",K398,J398)-G398)</f>
        <v/>
      </c>
      <c r="M398" s="19" t="str">
        <f aca="false">IF(L398="","",Einstellungen!$B$4+SUM($L$6:L398))</f>
        <v/>
      </c>
      <c r="N398" s="20" t="str">
        <f aca="false">IF(G398="","",IF(Einstellungen!$B$12&gt;0,G398/Einstellungen!$B$12,""))</f>
        <v/>
      </c>
      <c r="O398" s="18"/>
      <c r="P398" s="21" t="str">
        <f aca="false">IF(OR(O398="",F398=""),"",F398/O398-1)</f>
        <v/>
      </c>
      <c r="Q398" s="10"/>
      <c r="R398" s="22" t="str">
        <f aca="false">IF(I398="Verloren",N(R397)+1,IF(I398="Storniert",N(R397),IF(I398="","",0)))</f>
        <v/>
      </c>
    </row>
    <row r="399" customFormat="false" ht="15" hidden="false" customHeight="false" outlineLevel="0" collapsed="false">
      <c r="A399" s="17"/>
      <c r="B399" s="10"/>
      <c r="C399" s="10"/>
      <c r="D399" s="10"/>
      <c r="E399" s="10"/>
      <c r="F399" s="18"/>
      <c r="G399" s="8"/>
      <c r="H399" s="10"/>
      <c r="I399" s="10"/>
      <c r="J399" s="19" t="str">
        <f aca="false">IF(OR(I399="",G399=""),"",IF(I399="Verloren",0,IF(I399="Storniert",G399,IF(H399="Vom Einsatz",ROUND(G399*(1-Einstellungen!$B$6)*F399,2),IF(H399="Vom Gewinn",ROUND(G399+(G399*F399-G399)*(1-Einstellungen!$B$6),2),ROUND(G399*F399,2))))))</f>
        <v/>
      </c>
      <c r="K399" s="8"/>
      <c r="L399" s="19" t="str">
        <f aca="false">IF(J399="","",IF(K399&lt;&gt;"",K399,J399)-G399)</f>
        <v/>
      </c>
      <c r="M399" s="19" t="str">
        <f aca="false">IF(L399="","",Einstellungen!$B$4+SUM($L$6:L399))</f>
        <v/>
      </c>
      <c r="N399" s="20" t="str">
        <f aca="false">IF(G399="","",IF(Einstellungen!$B$12&gt;0,G399/Einstellungen!$B$12,""))</f>
        <v/>
      </c>
      <c r="O399" s="18"/>
      <c r="P399" s="21" t="str">
        <f aca="false">IF(OR(O399="",F399=""),"",F399/O399-1)</f>
        <v/>
      </c>
      <c r="Q399" s="10"/>
      <c r="R399" s="22" t="str">
        <f aca="false">IF(I399="Verloren",N(R398)+1,IF(I399="Storniert",N(R398),IF(I399="","",0)))</f>
        <v/>
      </c>
    </row>
    <row r="400" customFormat="false" ht="15" hidden="false" customHeight="false" outlineLevel="0" collapsed="false">
      <c r="A400" s="17"/>
      <c r="B400" s="10"/>
      <c r="C400" s="10"/>
      <c r="D400" s="10"/>
      <c r="E400" s="10"/>
      <c r="F400" s="18"/>
      <c r="G400" s="8"/>
      <c r="H400" s="10"/>
      <c r="I400" s="10"/>
      <c r="J400" s="19" t="str">
        <f aca="false">IF(OR(I400="",G400=""),"",IF(I400="Verloren",0,IF(I400="Storniert",G400,IF(H400="Vom Einsatz",ROUND(G400*(1-Einstellungen!$B$6)*F400,2),IF(H400="Vom Gewinn",ROUND(G400+(G400*F400-G400)*(1-Einstellungen!$B$6),2),ROUND(G400*F400,2))))))</f>
        <v/>
      </c>
      <c r="K400" s="8"/>
      <c r="L400" s="19" t="str">
        <f aca="false">IF(J400="","",IF(K400&lt;&gt;"",K400,J400)-G400)</f>
        <v/>
      </c>
      <c r="M400" s="19" t="str">
        <f aca="false">IF(L400="","",Einstellungen!$B$4+SUM($L$6:L400))</f>
        <v/>
      </c>
      <c r="N400" s="20" t="str">
        <f aca="false">IF(G400="","",IF(Einstellungen!$B$12&gt;0,G400/Einstellungen!$B$12,""))</f>
        <v/>
      </c>
      <c r="O400" s="18"/>
      <c r="P400" s="21" t="str">
        <f aca="false">IF(OR(O400="",F400=""),"",F400/O400-1)</f>
        <v/>
      </c>
      <c r="Q400" s="10"/>
      <c r="R400" s="22" t="str">
        <f aca="false">IF(I400="Verloren",N(R399)+1,IF(I400="Storniert",N(R399),IF(I400="","",0)))</f>
        <v/>
      </c>
    </row>
    <row r="401" customFormat="false" ht="15" hidden="false" customHeight="false" outlineLevel="0" collapsed="false">
      <c r="A401" s="17"/>
      <c r="B401" s="10"/>
      <c r="C401" s="10"/>
      <c r="D401" s="10"/>
      <c r="E401" s="10"/>
      <c r="F401" s="18"/>
      <c r="G401" s="8"/>
      <c r="H401" s="10"/>
      <c r="I401" s="10"/>
      <c r="J401" s="19" t="str">
        <f aca="false">IF(OR(I401="",G401=""),"",IF(I401="Verloren",0,IF(I401="Storniert",G401,IF(H401="Vom Einsatz",ROUND(G401*(1-Einstellungen!$B$6)*F401,2),IF(H401="Vom Gewinn",ROUND(G401+(G401*F401-G401)*(1-Einstellungen!$B$6),2),ROUND(G401*F401,2))))))</f>
        <v/>
      </c>
      <c r="K401" s="8"/>
      <c r="L401" s="19" t="str">
        <f aca="false">IF(J401="","",IF(K401&lt;&gt;"",K401,J401)-G401)</f>
        <v/>
      </c>
      <c r="M401" s="19" t="str">
        <f aca="false">IF(L401="","",Einstellungen!$B$4+SUM($L$6:L401))</f>
        <v/>
      </c>
      <c r="N401" s="20" t="str">
        <f aca="false">IF(G401="","",IF(Einstellungen!$B$12&gt;0,G401/Einstellungen!$B$12,""))</f>
        <v/>
      </c>
      <c r="O401" s="18"/>
      <c r="P401" s="21" t="str">
        <f aca="false">IF(OR(O401="",F401=""),"",F401/O401-1)</f>
        <v/>
      </c>
      <c r="Q401" s="10"/>
      <c r="R401" s="22" t="str">
        <f aca="false">IF(I401="Verloren",N(R400)+1,IF(I401="Storniert",N(R400),IF(I401="","",0)))</f>
        <v/>
      </c>
    </row>
    <row r="402" customFormat="false" ht="15" hidden="false" customHeight="false" outlineLevel="0" collapsed="false">
      <c r="A402" s="17"/>
      <c r="B402" s="10"/>
      <c r="C402" s="10"/>
      <c r="D402" s="10"/>
      <c r="E402" s="10"/>
      <c r="F402" s="18"/>
      <c r="G402" s="8"/>
      <c r="H402" s="10"/>
      <c r="I402" s="10"/>
      <c r="J402" s="19" t="str">
        <f aca="false">IF(OR(I402="",G402=""),"",IF(I402="Verloren",0,IF(I402="Storniert",G402,IF(H402="Vom Einsatz",ROUND(G402*(1-Einstellungen!$B$6)*F402,2),IF(H402="Vom Gewinn",ROUND(G402+(G402*F402-G402)*(1-Einstellungen!$B$6),2),ROUND(G402*F402,2))))))</f>
        <v/>
      </c>
      <c r="K402" s="8"/>
      <c r="L402" s="19" t="str">
        <f aca="false">IF(J402="","",IF(K402&lt;&gt;"",K402,J402)-G402)</f>
        <v/>
      </c>
      <c r="M402" s="19" t="str">
        <f aca="false">IF(L402="","",Einstellungen!$B$4+SUM($L$6:L402))</f>
        <v/>
      </c>
      <c r="N402" s="20" t="str">
        <f aca="false">IF(G402="","",IF(Einstellungen!$B$12&gt;0,G402/Einstellungen!$B$12,""))</f>
        <v/>
      </c>
      <c r="O402" s="18"/>
      <c r="P402" s="21" t="str">
        <f aca="false">IF(OR(O402="",F402=""),"",F402/O402-1)</f>
        <v/>
      </c>
      <c r="Q402" s="10"/>
      <c r="R402" s="22" t="str">
        <f aca="false">IF(I402="Verloren",N(R401)+1,IF(I402="Storniert",N(R401),IF(I402="","",0)))</f>
        <v/>
      </c>
    </row>
    <row r="403" customFormat="false" ht="15" hidden="false" customHeight="false" outlineLevel="0" collapsed="false">
      <c r="A403" s="17"/>
      <c r="B403" s="10"/>
      <c r="C403" s="10"/>
      <c r="D403" s="10"/>
      <c r="E403" s="10"/>
      <c r="F403" s="18"/>
      <c r="G403" s="8"/>
      <c r="H403" s="10"/>
      <c r="I403" s="10"/>
      <c r="J403" s="19" t="str">
        <f aca="false">IF(OR(I403="",G403=""),"",IF(I403="Verloren",0,IF(I403="Storniert",G403,IF(H403="Vom Einsatz",ROUND(G403*(1-Einstellungen!$B$6)*F403,2),IF(H403="Vom Gewinn",ROUND(G403+(G403*F403-G403)*(1-Einstellungen!$B$6),2),ROUND(G403*F403,2))))))</f>
        <v/>
      </c>
      <c r="K403" s="8"/>
      <c r="L403" s="19" t="str">
        <f aca="false">IF(J403="","",IF(K403&lt;&gt;"",K403,J403)-G403)</f>
        <v/>
      </c>
      <c r="M403" s="19" t="str">
        <f aca="false">IF(L403="","",Einstellungen!$B$4+SUM($L$6:L403))</f>
        <v/>
      </c>
      <c r="N403" s="20" t="str">
        <f aca="false">IF(G403="","",IF(Einstellungen!$B$12&gt;0,G403/Einstellungen!$B$12,""))</f>
        <v/>
      </c>
      <c r="O403" s="18"/>
      <c r="P403" s="21" t="str">
        <f aca="false">IF(OR(O403="",F403=""),"",F403/O403-1)</f>
        <v/>
      </c>
      <c r="Q403" s="10"/>
      <c r="R403" s="22" t="str">
        <f aca="false">IF(I403="Verloren",N(R402)+1,IF(I403="Storniert",N(R402),IF(I403="","",0)))</f>
        <v/>
      </c>
    </row>
    <row r="404" customFormat="false" ht="15" hidden="false" customHeight="false" outlineLevel="0" collapsed="false">
      <c r="A404" s="17"/>
      <c r="B404" s="10"/>
      <c r="C404" s="10"/>
      <c r="D404" s="10"/>
      <c r="E404" s="10"/>
      <c r="F404" s="18"/>
      <c r="G404" s="8"/>
      <c r="H404" s="10"/>
      <c r="I404" s="10"/>
      <c r="J404" s="19" t="str">
        <f aca="false">IF(OR(I404="",G404=""),"",IF(I404="Verloren",0,IF(I404="Storniert",G404,IF(H404="Vom Einsatz",ROUND(G404*(1-Einstellungen!$B$6)*F404,2),IF(H404="Vom Gewinn",ROUND(G404+(G404*F404-G404)*(1-Einstellungen!$B$6),2),ROUND(G404*F404,2))))))</f>
        <v/>
      </c>
      <c r="K404" s="8"/>
      <c r="L404" s="19" t="str">
        <f aca="false">IF(J404="","",IF(K404&lt;&gt;"",K404,J404)-G404)</f>
        <v/>
      </c>
      <c r="M404" s="19" t="str">
        <f aca="false">IF(L404="","",Einstellungen!$B$4+SUM($L$6:L404))</f>
        <v/>
      </c>
      <c r="N404" s="20" t="str">
        <f aca="false">IF(G404="","",IF(Einstellungen!$B$12&gt;0,G404/Einstellungen!$B$12,""))</f>
        <v/>
      </c>
      <c r="O404" s="18"/>
      <c r="P404" s="21" t="str">
        <f aca="false">IF(OR(O404="",F404=""),"",F404/O404-1)</f>
        <v/>
      </c>
      <c r="Q404" s="10"/>
      <c r="R404" s="22" t="str">
        <f aca="false">IF(I404="Verloren",N(R403)+1,IF(I404="Storniert",N(R403),IF(I404="","",0)))</f>
        <v/>
      </c>
    </row>
    <row r="405" customFormat="false" ht="15" hidden="false" customHeight="false" outlineLevel="0" collapsed="false">
      <c r="A405" s="17"/>
      <c r="B405" s="10"/>
      <c r="C405" s="10"/>
      <c r="D405" s="10"/>
      <c r="E405" s="10"/>
      <c r="F405" s="18"/>
      <c r="G405" s="8"/>
      <c r="H405" s="10"/>
      <c r="I405" s="10"/>
      <c r="J405" s="19" t="str">
        <f aca="false">IF(OR(I405="",G405=""),"",IF(I405="Verloren",0,IF(I405="Storniert",G405,IF(H405="Vom Einsatz",ROUND(G405*(1-Einstellungen!$B$6)*F405,2),IF(H405="Vom Gewinn",ROUND(G405+(G405*F405-G405)*(1-Einstellungen!$B$6),2),ROUND(G405*F405,2))))))</f>
        <v/>
      </c>
      <c r="K405" s="8"/>
      <c r="L405" s="19" t="str">
        <f aca="false">IF(J405="","",IF(K405&lt;&gt;"",K405,J405)-G405)</f>
        <v/>
      </c>
      <c r="M405" s="19" t="str">
        <f aca="false">IF(L405="","",Einstellungen!$B$4+SUM($L$6:L405))</f>
        <v/>
      </c>
      <c r="N405" s="20" t="str">
        <f aca="false">IF(G405="","",IF(Einstellungen!$B$12&gt;0,G405/Einstellungen!$B$12,""))</f>
        <v/>
      </c>
      <c r="O405" s="18"/>
      <c r="P405" s="21" t="str">
        <f aca="false">IF(OR(O405="",F405=""),"",F405/O405-1)</f>
        <v/>
      </c>
      <c r="Q405" s="10"/>
      <c r="R405" s="22" t="str">
        <f aca="false">IF(I405="Verloren",N(R404)+1,IF(I405="Storniert",N(R404),IF(I405="","",0)))</f>
        <v/>
      </c>
    </row>
    <row r="406" customFormat="false" ht="15" hidden="false" customHeight="false" outlineLevel="0" collapsed="false">
      <c r="A406" s="17"/>
      <c r="B406" s="10"/>
      <c r="C406" s="10"/>
      <c r="D406" s="10"/>
      <c r="E406" s="10"/>
      <c r="F406" s="18"/>
      <c r="G406" s="8"/>
      <c r="H406" s="10"/>
      <c r="I406" s="10"/>
      <c r="J406" s="19" t="str">
        <f aca="false">IF(OR(I406="",G406=""),"",IF(I406="Verloren",0,IF(I406="Storniert",G406,IF(H406="Vom Einsatz",ROUND(G406*(1-Einstellungen!$B$6)*F406,2),IF(H406="Vom Gewinn",ROUND(G406+(G406*F406-G406)*(1-Einstellungen!$B$6),2),ROUND(G406*F406,2))))))</f>
        <v/>
      </c>
      <c r="K406" s="8"/>
      <c r="L406" s="19" t="str">
        <f aca="false">IF(J406="","",IF(K406&lt;&gt;"",K406,J406)-G406)</f>
        <v/>
      </c>
      <c r="M406" s="19" t="str">
        <f aca="false">IF(L406="","",Einstellungen!$B$4+SUM($L$6:L406))</f>
        <v/>
      </c>
      <c r="N406" s="20" t="str">
        <f aca="false">IF(G406="","",IF(Einstellungen!$B$12&gt;0,G406/Einstellungen!$B$12,""))</f>
        <v/>
      </c>
      <c r="O406" s="18"/>
      <c r="P406" s="21" t="str">
        <f aca="false">IF(OR(O406="",F406=""),"",F406/O406-1)</f>
        <v/>
      </c>
      <c r="Q406" s="10"/>
      <c r="R406" s="22" t="str">
        <f aca="false">IF(I406="Verloren",N(R405)+1,IF(I406="Storniert",N(R405),IF(I406="","",0)))</f>
        <v/>
      </c>
    </row>
    <row r="407" customFormat="false" ht="15" hidden="false" customHeight="false" outlineLevel="0" collapsed="false">
      <c r="A407" s="17"/>
      <c r="B407" s="10"/>
      <c r="C407" s="10"/>
      <c r="D407" s="10"/>
      <c r="E407" s="10"/>
      <c r="F407" s="18"/>
      <c r="G407" s="8"/>
      <c r="H407" s="10"/>
      <c r="I407" s="10"/>
      <c r="J407" s="19" t="str">
        <f aca="false">IF(OR(I407="",G407=""),"",IF(I407="Verloren",0,IF(I407="Storniert",G407,IF(H407="Vom Einsatz",ROUND(G407*(1-Einstellungen!$B$6)*F407,2),IF(H407="Vom Gewinn",ROUND(G407+(G407*F407-G407)*(1-Einstellungen!$B$6),2),ROUND(G407*F407,2))))))</f>
        <v/>
      </c>
      <c r="K407" s="8"/>
      <c r="L407" s="19" t="str">
        <f aca="false">IF(J407="","",IF(K407&lt;&gt;"",K407,J407)-G407)</f>
        <v/>
      </c>
      <c r="M407" s="19" t="str">
        <f aca="false">IF(L407="","",Einstellungen!$B$4+SUM($L$6:L407))</f>
        <v/>
      </c>
      <c r="N407" s="20" t="str">
        <f aca="false">IF(G407="","",IF(Einstellungen!$B$12&gt;0,G407/Einstellungen!$B$12,""))</f>
        <v/>
      </c>
      <c r="O407" s="18"/>
      <c r="P407" s="21" t="str">
        <f aca="false">IF(OR(O407="",F407=""),"",F407/O407-1)</f>
        <v/>
      </c>
      <c r="Q407" s="10"/>
      <c r="R407" s="22" t="str">
        <f aca="false">IF(I407="Verloren",N(R406)+1,IF(I407="Storniert",N(R406),IF(I407="","",0)))</f>
        <v/>
      </c>
    </row>
    <row r="408" customFormat="false" ht="15" hidden="false" customHeight="false" outlineLevel="0" collapsed="false">
      <c r="A408" s="17"/>
      <c r="B408" s="10"/>
      <c r="C408" s="10"/>
      <c r="D408" s="10"/>
      <c r="E408" s="10"/>
      <c r="F408" s="18"/>
      <c r="G408" s="8"/>
      <c r="H408" s="10"/>
      <c r="I408" s="10"/>
      <c r="J408" s="19" t="str">
        <f aca="false">IF(OR(I408="",G408=""),"",IF(I408="Verloren",0,IF(I408="Storniert",G408,IF(H408="Vom Einsatz",ROUND(G408*(1-Einstellungen!$B$6)*F408,2),IF(H408="Vom Gewinn",ROUND(G408+(G408*F408-G408)*(1-Einstellungen!$B$6),2),ROUND(G408*F408,2))))))</f>
        <v/>
      </c>
      <c r="K408" s="8"/>
      <c r="L408" s="19" t="str">
        <f aca="false">IF(J408="","",IF(K408&lt;&gt;"",K408,J408)-G408)</f>
        <v/>
      </c>
      <c r="M408" s="19" t="str">
        <f aca="false">IF(L408="","",Einstellungen!$B$4+SUM($L$6:L408))</f>
        <v/>
      </c>
      <c r="N408" s="20" t="str">
        <f aca="false">IF(G408="","",IF(Einstellungen!$B$12&gt;0,G408/Einstellungen!$B$12,""))</f>
        <v/>
      </c>
      <c r="O408" s="18"/>
      <c r="P408" s="21" t="str">
        <f aca="false">IF(OR(O408="",F408=""),"",F408/O408-1)</f>
        <v/>
      </c>
      <c r="Q408" s="10"/>
      <c r="R408" s="22" t="str">
        <f aca="false">IF(I408="Verloren",N(R407)+1,IF(I408="Storniert",N(R407),IF(I408="","",0)))</f>
        <v/>
      </c>
    </row>
    <row r="409" customFormat="false" ht="15" hidden="false" customHeight="false" outlineLevel="0" collapsed="false">
      <c r="A409" s="17"/>
      <c r="B409" s="10"/>
      <c r="C409" s="10"/>
      <c r="D409" s="10"/>
      <c r="E409" s="10"/>
      <c r="F409" s="18"/>
      <c r="G409" s="8"/>
      <c r="H409" s="10"/>
      <c r="I409" s="10"/>
      <c r="J409" s="19" t="str">
        <f aca="false">IF(OR(I409="",G409=""),"",IF(I409="Verloren",0,IF(I409="Storniert",G409,IF(H409="Vom Einsatz",ROUND(G409*(1-Einstellungen!$B$6)*F409,2),IF(H409="Vom Gewinn",ROUND(G409+(G409*F409-G409)*(1-Einstellungen!$B$6),2),ROUND(G409*F409,2))))))</f>
        <v/>
      </c>
      <c r="K409" s="8"/>
      <c r="L409" s="19" t="str">
        <f aca="false">IF(J409="","",IF(K409&lt;&gt;"",K409,J409)-G409)</f>
        <v/>
      </c>
      <c r="M409" s="19" t="str">
        <f aca="false">IF(L409="","",Einstellungen!$B$4+SUM($L$6:L409))</f>
        <v/>
      </c>
      <c r="N409" s="20" t="str">
        <f aca="false">IF(G409="","",IF(Einstellungen!$B$12&gt;0,G409/Einstellungen!$B$12,""))</f>
        <v/>
      </c>
      <c r="O409" s="18"/>
      <c r="P409" s="21" t="str">
        <f aca="false">IF(OR(O409="",F409=""),"",F409/O409-1)</f>
        <v/>
      </c>
      <c r="Q409" s="10"/>
      <c r="R409" s="22" t="str">
        <f aca="false">IF(I409="Verloren",N(R408)+1,IF(I409="Storniert",N(R408),IF(I409="","",0)))</f>
        <v/>
      </c>
    </row>
    <row r="410" customFormat="false" ht="15" hidden="false" customHeight="false" outlineLevel="0" collapsed="false">
      <c r="A410" s="17"/>
      <c r="B410" s="10"/>
      <c r="C410" s="10"/>
      <c r="D410" s="10"/>
      <c r="E410" s="10"/>
      <c r="F410" s="18"/>
      <c r="G410" s="8"/>
      <c r="H410" s="10"/>
      <c r="I410" s="10"/>
      <c r="J410" s="19" t="str">
        <f aca="false">IF(OR(I410="",G410=""),"",IF(I410="Verloren",0,IF(I410="Storniert",G410,IF(H410="Vom Einsatz",ROUND(G410*(1-Einstellungen!$B$6)*F410,2),IF(H410="Vom Gewinn",ROUND(G410+(G410*F410-G410)*(1-Einstellungen!$B$6),2),ROUND(G410*F410,2))))))</f>
        <v/>
      </c>
      <c r="K410" s="8"/>
      <c r="L410" s="19" t="str">
        <f aca="false">IF(J410="","",IF(K410&lt;&gt;"",K410,J410)-G410)</f>
        <v/>
      </c>
      <c r="M410" s="19" t="str">
        <f aca="false">IF(L410="","",Einstellungen!$B$4+SUM($L$6:L410))</f>
        <v/>
      </c>
      <c r="N410" s="20" t="str">
        <f aca="false">IF(G410="","",IF(Einstellungen!$B$12&gt;0,G410/Einstellungen!$B$12,""))</f>
        <v/>
      </c>
      <c r="O410" s="18"/>
      <c r="P410" s="21" t="str">
        <f aca="false">IF(OR(O410="",F410=""),"",F410/O410-1)</f>
        <v/>
      </c>
      <c r="Q410" s="10"/>
      <c r="R410" s="22" t="str">
        <f aca="false">IF(I410="Verloren",N(R409)+1,IF(I410="Storniert",N(R409),IF(I410="","",0)))</f>
        <v/>
      </c>
    </row>
    <row r="411" customFormat="false" ht="15" hidden="false" customHeight="false" outlineLevel="0" collapsed="false">
      <c r="A411" s="17"/>
      <c r="B411" s="10"/>
      <c r="C411" s="10"/>
      <c r="D411" s="10"/>
      <c r="E411" s="10"/>
      <c r="F411" s="18"/>
      <c r="G411" s="8"/>
      <c r="H411" s="10"/>
      <c r="I411" s="10"/>
      <c r="J411" s="19" t="str">
        <f aca="false">IF(OR(I411="",G411=""),"",IF(I411="Verloren",0,IF(I411="Storniert",G411,IF(H411="Vom Einsatz",ROUND(G411*(1-Einstellungen!$B$6)*F411,2),IF(H411="Vom Gewinn",ROUND(G411+(G411*F411-G411)*(1-Einstellungen!$B$6),2),ROUND(G411*F411,2))))))</f>
        <v/>
      </c>
      <c r="K411" s="8"/>
      <c r="L411" s="19" t="str">
        <f aca="false">IF(J411="","",IF(K411&lt;&gt;"",K411,J411)-G411)</f>
        <v/>
      </c>
      <c r="M411" s="19" t="str">
        <f aca="false">IF(L411="","",Einstellungen!$B$4+SUM($L$6:L411))</f>
        <v/>
      </c>
      <c r="N411" s="20" t="str">
        <f aca="false">IF(G411="","",IF(Einstellungen!$B$12&gt;0,G411/Einstellungen!$B$12,""))</f>
        <v/>
      </c>
      <c r="O411" s="18"/>
      <c r="P411" s="21" t="str">
        <f aca="false">IF(OR(O411="",F411=""),"",F411/O411-1)</f>
        <v/>
      </c>
      <c r="Q411" s="10"/>
      <c r="R411" s="22" t="str">
        <f aca="false">IF(I411="Verloren",N(R410)+1,IF(I411="Storniert",N(R410),IF(I411="","",0)))</f>
        <v/>
      </c>
    </row>
    <row r="412" customFormat="false" ht="15" hidden="false" customHeight="false" outlineLevel="0" collapsed="false">
      <c r="A412" s="17"/>
      <c r="B412" s="10"/>
      <c r="C412" s="10"/>
      <c r="D412" s="10"/>
      <c r="E412" s="10"/>
      <c r="F412" s="18"/>
      <c r="G412" s="8"/>
      <c r="H412" s="10"/>
      <c r="I412" s="10"/>
      <c r="J412" s="19" t="str">
        <f aca="false">IF(OR(I412="",G412=""),"",IF(I412="Verloren",0,IF(I412="Storniert",G412,IF(H412="Vom Einsatz",ROUND(G412*(1-Einstellungen!$B$6)*F412,2),IF(H412="Vom Gewinn",ROUND(G412+(G412*F412-G412)*(1-Einstellungen!$B$6),2),ROUND(G412*F412,2))))))</f>
        <v/>
      </c>
      <c r="K412" s="8"/>
      <c r="L412" s="19" t="str">
        <f aca="false">IF(J412="","",IF(K412&lt;&gt;"",K412,J412)-G412)</f>
        <v/>
      </c>
      <c r="M412" s="19" t="str">
        <f aca="false">IF(L412="","",Einstellungen!$B$4+SUM($L$6:L412))</f>
        <v/>
      </c>
      <c r="N412" s="20" t="str">
        <f aca="false">IF(G412="","",IF(Einstellungen!$B$12&gt;0,G412/Einstellungen!$B$12,""))</f>
        <v/>
      </c>
      <c r="O412" s="18"/>
      <c r="P412" s="21" t="str">
        <f aca="false">IF(OR(O412="",F412=""),"",F412/O412-1)</f>
        <v/>
      </c>
      <c r="Q412" s="10"/>
      <c r="R412" s="22" t="str">
        <f aca="false">IF(I412="Verloren",N(R411)+1,IF(I412="Storniert",N(R411),IF(I412="","",0)))</f>
        <v/>
      </c>
    </row>
    <row r="413" customFormat="false" ht="15" hidden="false" customHeight="false" outlineLevel="0" collapsed="false">
      <c r="A413" s="17"/>
      <c r="B413" s="10"/>
      <c r="C413" s="10"/>
      <c r="D413" s="10"/>
      <c r="E413" s="10"/>
      <c r="F413" s="18"/>
      <c r="G413" s="8"/>
      <c r="H413" s="10"/>
      <c r="I413" s="10"/>
      <c r="J413" s="19" t="str">
        <f aca="false">IF(OR(I413="",G413=""),"",IF(I413="Verloren",0,IF(I413="Storniert",G413,IF(H413="Vom Einsatz",ROUND(G413*(1-Einstellungen!$B$6)*F413,2),IF(H413="Vom Gewinn",ROUND(G413+(G413*F413-G413)*(1-Einstellungen!$B$6),2),ROUND(G413*F413,2))))))</f>
        <v/>
      </c>
      <c r="K413" s="8"/>
      <c r="L413" s="19" t="str">
        <f aca="false">IF(J413="","",IF(K413&lt;&gt;"",K413,J413)-G413)</f>
        <v/>
      </c>
      <c r="M413" s="19" t="str">
        <f aca="false">IF(L413="","",Einstellungen!$B$4+SUM($L$6:L413))</f>
        <v/>
      </c>
      <c r="N413" s="20" t="str">
        <f aca="false">IF(G413="","",IF(Einstellungen!$B$12&gt;0,G413/Einstellungen!$B$12,""))</f>
        <v/>
      </c>
      <c r="O413" s="18"/>
      <c r="P413" s="21" t="str">
        <f aca="false">IF(OR(O413="",F413=""),"",F413/O413-1)</f>
        <v/>
      </c>
      <c r="Q413" s="10"/>
      <c r="R413" s="22" t="str">
        <f aca="false">IF(I413="Verloren",N(R412)+1,IF(I413="Storniert",N(R412),IF(I413="","",0)))</f>
        <v/>
      </c>
    </row>
    <row r="414" customFormat="false" ht="15" hidden="false" customHeight="false" outlineLevel="0" collapsed="false">
      <c r="A414" s="17"/>
      <c r="B414" s="10"/>
      <c r="C414" s="10"/>
      <c r="D414" s="10"/>
      <c r="E414" s="10"/>
      <c r="F414" s="18"/>
      <c r="G414" s="8"/>
      <c r="H414" s="10"/>
      <c r="I414" s="10"/>
      <c r="J414" s="19" t="str">
        <f aca="false">IF(OR(I414="",G414=""),"",IF(I414="Verloren",0,IF(I414="Storniert",G414,IF(H414="Vom Einsatz",ROUND(G414*(1-Einstellungen!$B$6)*F414,2),IF(H414="Vom Gewinn",ROUND(G414+(G414*F414-G414)*(1-Einstellungen!$B$6),2),ROUND(G414*F414,2))))))</f>
        <v/>
      </c>
      <c r="K414" s="8"/>
      <c r="L414" s="19" t="str">
        <f aca="false">IF(J414="","",IF(K414&lt;&gt;"",K414,J414)-G414)</f>
        <v/>
      </c>
      <c r="M414" s="19" t="str">
        <f aca="false">IF(L414="","",Einstellungen!$B$4+SUM($L$6:L414))</f>
        <v/>
      </c>
      <c r="N414" s="20" t="str">
        <f aca="false">IF(G414="","",IF(Einstellungen!$B$12&gt;0,G414/Einstellungen!$B$12,""))</f>
        <v/>
      </c>
      <c r="O414" s="18"/>
      <c r="P414" s="21" t="str">
        <f aca="false">IF(OR(O414="",F414=""),"",F414/O414-1)</f>
        <v/>
      </c>
      <c r="Q414" s="10"/>
      <c r="R414" s="22" t="str">
        <f aca="false">IF(I414="Verloren",N(R413)+1,IF(I414="Storniert",N(R413),IF(I414="","",0)))</f>
        <v/>
      </c>
    </row>
    <row r="415" customFormat="false" ht="15" hidden="false" customHeight="false" outlineLevel="0" collapsed="false">
      <c r="A415" s="17"/>
      <c r="B415" s="10"/>
      <c r="C415" s="10"/>
      <c r="D415" s="10"/>
      <c r="E415" s="10"/>
      <c r="F415" s="18"/>
      <c r="G415" s="8"/>
      <c r="H415" s="10"/>
      <c r="I415" s="10"/>
      <c r="J415" s="19" t="str">
        <f aca="false">IF(OR(I415="",G415=""),"",IF(I415="Verloren",0,IF(I415="Storniert",G415,IF(H415="Vom Einsatz",ROUND(G415*(1-Einstellungen!$B$6)*F415,2),IF(H415="Vom Gewinn",ROUND(G415+(G415*F415-G415)*(1-Einstellungen!$B$6),2),ROUND(G415*F415,2))))))</f>
        <v/>
      </c>
      <c r="K415" s="8"/>
      <c r="L415" s="19" t="str">
        <f aca="false">IF(J415="","",IF(K415&lt;&gt;"",K415,J415)-G415)</f>
        <v/>
      </c>
      <c r="M415" s="19" t="str">
        <f aca="false">IF(L415="","",Einstellungen!$B$4+SUM($L$6:L415))</f>
        <v/>
      </c>
      <c r="N415" s="20" t="str">
        <f aca="false">IF(G415="","",IF(Einstellungen!$B$12&gt;0,G415/Einstellungen!$B$12,""))</f>
        <v/>
      </c>
      <c r="O415" s="18"/>
      <c r="P415" s="21" t="str">
        <f aca="false">IF(OR(O415="",F415=""),"",F415/O415-1)</f>
        <v/>
      </c>
      <c r="Q415" s="10"/>
      <c r="R415" s="22" t="str">
        <f aca="false">IF(I415="Verloren",N(R414)+1,IF(I415="Storniert",N(R414),IF(I415="","",0)))</f>
        <v/>
      </c>
    </row>
    <row r="416" customFormat="false" ht="15" hidden="false" customHeight="false" outlineLevel="0" collapsed="false">
      <c r="A416" s="17"/>
      <c r="B416" s="10"/>
      <c r="C416" s="10"/>
      <c r="D416" s="10"/>
      <c r="E416" s="10"/>
      <c r="F416" s="18"/>
      <c r="G416" s="8"/>
      <c r="H416" s="10"/>
      <c r="I416" s="10"/>
      <c r="J416" s="19" t="str">
        <f aca="false">IF(OR(I416="",G416=""),"",IF(I416="Verloren",0,IF(I416="Storniert",G416,IF(H416="Vom Einsatz",ROUND(G416*(1-Einstellungen!$B$6)*F416,2),IF(H416="Vom Gewinn",ROUND(G416+(G416*F416-G416)*(1-Einstellungen!$B$6),2),ROUND(G416*F416,2))))))</f>
        <v/>
      </c>
      <c r="K416" s="8"/>
      <c r="L416" s="19" t="str">
        <f aca="false">IF(J416="","",IF(K416&lt;&gt;"",K416,J416)-G416)</f>
        <v/>
      </c>
      <c r="M416" s="19" t="str">
        <f aca="false">IF(L416="","",Einstellungen!$B$4+SUM($L$6:L416))</f>
        <v/>
      </c>
      <c r="N416" s="20" t="str">
        <f aca="false">IF(G416="","",IF(Einstellungen!$B$12&gt;0,G416/Einstellungen!$B$12,""))</f>
        <v/>
      </c>
      <c r="O416" s="18"/>
      <c r="P416" s="21" t="str">
        <f aca="false">IF(OR(O416="",F416=""),"",F416/O416-1)</f>
        <v/>
      </c>
      <c r="Q416" s="10"/>
      <c r="R416" s="22" t="str">
        <f aca="false">IF(I416="Verloren",N(R415)+1,IF(I416="Storniert",N(R415),IF(I416="","",0)))</f>
        <v/>
      </c>
    </row>
    <row r="417" customFormat="false" ht="15" hidden="false" customHeight="false" outlineLevel="0" collapsed="false">
      <c r="A417" s="17"/>
      <c r="B417" s="10"/>
      <c r="C417" s="10"/>
      <c r="D417" s="10"/>
      <c r="E417" s="10"/>
      <c r="F417" s="18"/>
      <c r="G417" s="8"/>
      <c r="H417" s="10"/>
      <c r="I417" s="10"/>
      <c r="J417" s="19" t="str">
        <f aca="false">IF(OR(I417="",G417=""),"",IF(I417="Verloren",0,IF(I417="Storniert",G417,IF(H417="Vom Einsatz",ROUND(G417*(1-Einstellungen!$B$6)*F417,2),IF(H417="Vom Gewinn",ROUND(G417+(G417*F417-G417)*(1-Einstellungen!$B$6),2),ROUND(G417*F417,2))))))</f>
        <v/>
      </c>
      <c r="K417" s="8"/>
      <c r="L417" s="19" t="str">
        <f aca="false">IF(J417="","",IF(K417&lt;&gt;"",K417,J417)-G417)</f>
        <v/>
      </c>
      <c r="M417" s="19" t="str">
        <f aca="false">IF(L417="","",Einstellungen!$B$4+SUM($L$6:L417))</f>
        <v/>
      </c>
      <c r="N417" s="20" t="str">
        <f aca="false">IF(G417="","",IF(Einstellungen!$B$12&gt;0,G417/Einstellungen!$B$12,""))</f>
        <v/>
      </c>
      <c r="O417" s="18"/>
      <c r="P417" s="21" t="str">
        <f aca="false">IF(OR(O417="",F417=""),"",F417/O417-1)</f>
        <v/>
      </c>
      <c r="Q417" s="10"/>
      <c r="R417" s="22" t="str">
        <f aca="false">IF(I417="Verloren",N(R416)+1,IF(I417="Storniert",N(R416),IF(I417="","",0)))</f>
        <v/>
      </c>
    </row>
    <row r="418" customFormat="false" ht="15" hidden="false" customHeight="false" outlineLevel="0" collapsed="false">
      <c r="A418" s="17"/>
      <c r="B418" s="10"/>
      <c r="C418" s="10"/>
      <c r="D418" s="10"/>
      <c r="E418" s="10"/>
      <c r="F418" s="18"/>
      <c r="G418" s="8"/>
      <c r="H418" s="10"/>
      <c r="I418" s="10"/>
      <c r="J418" s="19" t="str">
        <f aca="false">IF(OR(I418="",G418=""),"",IF(I418="Verloren",0,IF(I418="Storniert",G418,IF(H418="Vom Einsatz",ROUND(G418*(1-Einstellungen!$B$6)*F418,2),IF(H418="Vom Gewinn",ROUND(G418+(G418*F418-G418)*(1-Einstellungen!$B$6),2),ROUND(G418*F418,2))))))</f>
        <v/>
      </c>
      <c r="K418" s="8"/>
      <c r="L418" s="19" t="str">
        <f aca="false">IF(J418="","",IF(K418&lt;&gt;"",K418,J418)-G418)</f>
        <v/>
      </c>
      <c r="M418" s="19" t="str">
        <f aca="false">IF(L418="","",Einstellungen!$B$4+SUM($L$6:L418))</f>
        <v/>
      </c>
      <c r="N418" s="20" t="str">
        <f aca="false">IF(G418="","",IF(Einstellungen!$B$12&gt;0,G418/Einstellungen!$B$12,""))</f>
        <v/>
      </c>
      <c r="O418" s="18"/>
      <c r="P418" s="21" t="str">
        <f aca="false">IF(OR(O418="",F418=""),"",F418/O418-1)</f>
        <v/>
      </c>
      <c r="Q418" s="10"/>
      <c r="R418" s="22" t="str">
        <f aca="false">IF(I418="Verloren",N(R417)+1,IF(I418="Storniert",N(R417),IF(I418="","",0)))</f>
        <v/>
      </c>
    </row>
    <row r="419" customFormat="false" ht="15" hidden="false" customHeight="false" outlineLevel="0" collapsed="false">
      <c r="A419" s="17"/>
      <c r="B419" s="10"/>
      <c r="C419" s="10"/>
      <c r="D419" s="10"/>
      <c r="E419" s="10"/>
      <c r="F419" s="18"/>
      <c r="G419" s="8"/>
      <c r="H419" s="10"/>
      <c r="I419" s="10"/>
      <c r="J419" s="19" t="str">
        <f aca="false">IF(OR(I419="",G419=""),"",IF(I419="Verloren",0,IF(I419="Storniert",G419,IF(H419="Vom Einsatz",ROUND(G419*(1-Einstellungen!$B$6)*F419,2),IF(H419="Vom Gewinn",ROUND(G419+(G419*F419-G419)*(1-Einstellungen!$B$6),2),ROUND(G419*F419,2))))))</f>
        <v/>
      </c>
      <c r="K419" s="8"/>
      <c r="L419" s="19" t="str">
        <f aca="false">IF(J419="","",IF(K419&lt;&gt;"",K419,J419)-G419)</f>
        <v/>
      </c>
      <c r="M419" s="19" t="str">
        <f aca="false">IF(L419="","",Einstellungen!$B$4+SUM($L$6:L419))</f>
        <v/>
      </c>
      <c r="N419" s="20" t="str">
        <f aca="false">IF(G419="","",IF(Einstellungen!$B$12&gt;0,G419/Einstellungen!$B$12,""))</f>
        <v/>
      </c>
      <c r="O419" s="18"/>
      <c r="P419" s="21" t="str">
        <f aca="false">IF(OR(O419="",F419=""),"",F419/O419-1)</f>
        <v/>
      </c>
      <c r="Q419" s="10"/>
      <c r="R419" s="22" t="str">
        <f aca="false">IF(I419="Verloren",N(R418)+1,IF(I419="Storniert",N(R418),IF(I419="","",0)))</f>
        <v/>
      </c>
    </row>
    <row r="420" customFormat="false" ht="15" hidden="false" customHeight="false" outlineLevel="0" collapsed="false">
      <c r="A420" s="17"/>
      <c r="B420" s="10"/>
      <c r="C420" s="10"/>
      <c r="D420" s="10"/>
      <c r="E420" s="10"/>
      <c r="F420" s="18"/>
      <c r="G420" s="8"/>
      <c r="H420" s="10"/>
      <c r="I420" s="10"/>
      <c r="J420" s="19" t="str">
        <f aca="false">IF(OR(I420="",G420=""),"",IF(I420="Verloren",0,IF(I420="Storniert",G420,IF(H420="Vom Einsatz",ROUND(G420*(1-Einstellungen!$B$6)*F420,2),IF(H420="Vom Gewinn",ROUND(G420+(G420*F420-G420)*(1-Einstellungen!$B$6),2),ROUND(G420*F420,2))))))</f>
        <v/>
      </c>
      <c r="K420" s="8"/>
      <c r="L420" s="19" t="str">
        <f aca="false">IF(J420="","",IF(K420&lt;&gt;"",K420,J420)-G420)</f>
        <v/>
      </c>
      <c r="M420" s="19" t="str">
        <f aca="false">IF(L420="","",Einstellungen!$B$4+SUM($L$6:L420))</f>
        <v/>
      </c>
      <c r="N420" s="20" t="str">
        <f aca="false">IF(G420="","",IF(Einstellungen!$B$12&gt;0,G420/Einstellungen!$B$12,""))</f>
        <v/>
      </c>
      <c r="O420" s="18"/>
      <c r="P420" s="21" t="str">
        <f aca="false">IF(OR(O420="",F420=""),"",F420/O420-1)</f>
        <v/>
      </c>
      <c r="Q420" s="10"/>
      <c r="R420" s="22" t="str">
        <f aca="false">IF(I420="Verloren",N(R419)+1,IF(I420="Storniert",N(R419),IF(I420="","",0)))</f>
        <v/>
      </c>
    </row>
    <row r="421" customFormat="false" ht="15" hidden="false" customHeight="false" outlineLevel="0" collapsed="false">
      <c r="A421" s="17"/>
      <c r="B421" s="10"/>
      <c r="C421" s="10"/>
      <c r="D421" s="10"/>
      <c r="E421" s="10"/>
      <c r="F421" s="18"/>
      <c r="G421" s="8"/>
      <c r="H421" s="10"/>
      <c r="I421" s="10"/>
      <c r="J421" s="19" t="str">
        <f aca="false">IF(OR(I421="",G421=""),"",IF(I421="Verloren",0,IF(I421="Storniert",G421,IF(H421="Vom Einsatz",ROUND(G421*(1-Einstellungen!$B$6)*F421,2),IF(H421="Vom Gewinn",ROUND(G421+(G421*F421-G421)*(1-Einstellungen!$B$6),2),ROUND(G421*F421,2))))))</f>
        <v/>
      </c>
      <c r="K421" s="8"/>
      <c r="L421" s="19" t="str">
        <f aca="false">IF(J421="","",IF(K421&lt;&gt;"",K421,J421)-G421)</f>
        <v/>
      </c>
      <c r="M421" s="19" t="str">
        <f aca="false">IF(L421="","",Einstellungen!$B$4+SUM($L$6:L421))</f>
        <v/>
      </c>
      <c r="N421" s="20" t="str">
        <f aca="false">IF(G421="","",IF(Einstellungen!$B$12&gt;0,G421/Einstellungen!$B$12,""))</f>
        <v/>
      </c>
      <c r="O421" s="18"/>
      <c r="P421" s="21" t="str">
        <f aca="false">IF(OR(O421="",F421=""),"",F421/O421-1)</f>
        <v/>
      </c>
      <c r="Q421" s="10"/>
      <c r="R421" s="22" t="str">
        <f aca="false">IF(I421="Verloren",N(R420)+1,IF(I421="Storniert",N(R420),IF(I421="","",0)))</f>
        <v/>
      </c>
    </row>
    <row r="422" customFormat="false" ht="15" hidden="false" customHeight="false" outlineLevel="0" collapsed="false">
      <c r="A422" s="17"/>
      <c r="B422" s="10"/>
      <c r="C422" s="10"/>
      <c r="D422" s="10"/>
      <c r="E422" s="10"/>
      <c r="F422" s="18"/>
      <c r="G422" s="8"/>
      <c r="H422" s="10"/>
      <c r="I422" s="10"/>
      <c r="J422" s="19" t="str">
        <f aca="false">IF(OR(I422="",G422=""),"",IF(I422="Verloren",0,IF(I422="Storniert",G422,IF(H422="Vom Einsatz",ROUND(G422*(1-Einstellungen!$B$6)*F422,2),IF(H422="Vom Gewinn",ROUND(G422+(G422*F422-G422)*(1-Einstellungen!$B$6),2),ROUND(G422*F422,2))))))</f>
        <v/>
      </c>
      <c r="K422" s="8"/>
      <c r="L422" s="19" t="str">
        <f aca="false">IF(J422="","",IF(K422&lt;&gt;"",K422,J422)-G422)</f>
        <v/>
      </c>
      <c r="M422" s="19" t="str">
        <f aca="false">IF(L422="","",Einstellungen!$B$4+SUM($L$6:L422))</f>
        <v/>
      </c>
      <c r="N422" s="20" t="str">
        <f aca="false">IF(G422="","",IF(Einstellungen!$B$12&gt;0,G422/Einstellungen!$B$12,""))</f>
        <v/>
      </c>
      <c r="O422" s="18"/>
      <c r="P422" s="21" t="str">
        <f aca="false">IF(OR(O422="",F422=""),"",F422/O422-1)</f>
        <v/>
      </c>
      <c r="Q422" s="10"/>
      <c r="R422" s="22" t="str">
        <f aca="false">IF(I422="Verloren",N(R421)+1,IF(I422="Storniert",N(R421),IF(I422="","",0)))</f>
        <v/>
      </c>
    </row>
    <row r="423" customFormat="false" ht="15" hidden="false" customHeight="false" outlineLevel="0" collapsed="false">
      <c r="A423" s="17"/>
      <c r="B423" s="10"/>
      <c r="C423" s="10"/>
      <c r="D423" s="10"/>
      <c r="E423" s="10"/>
      <c r="F423" s="18"/>
      <c r="G423" s="8"/>
      <c r="H423" s="10"/>
      <c r="I423" s="10"/>
      <c r="J423" s="19" t="str">
        <f aca="false">IF(OR(I423="",G423=""),"",IF(I423="Verloren",0,IF(I423="Storniert",G423,IF(H423="Vom Einsatz",ROUND(G423*(1-Einstellungen!$B$6)*F423,2),IF(H423="Vom Gewinn",ROUND(G423+(G423*F423-G423)*(1-Einstellungen!$B$6),2),ROUND(G423*F423,2))))))</f>
        <v/>
      </c>
      <c r="K423" s="8"/>
      <c r="L423" s="19" t="str">
        <f aca="false">IF(J423="","",IF(K423&lt;&gt;"",K423,J423)-G423)</f>
        <v/>
      </c>
      <c r="M423" s="19" t="str">
        <f aca="false">IF(L423="","",Einstellungen!$B$4+SUM($L$6:L423))</f>
        <v/>
      </c>
      <c r="N423" s="20" t="str">
        <f aca="false">IF(G423="","",IF(Einstellungen!$B$12&gt;0,G423/Einstellungen!$B$12,""))</f>
        <v/>
      </c>
      <c r="O423" s="18"/>
      <c r="P423" s="21" t="str">
        <f aca="false">IF(OR(O423="",F423=""),"",F423/O423-1)</f>
        <v/>
      </c>
      <c r="Q423" s="10"/>
      <c r="R423" s="22" t="str">
        <f aca="false">IF(I423="Verloren",N(R422)+1,IF(I423="Storniert",N(R422),IF(I423="","",0)))</f>
        <v/>
      </c>
    </row>
    <row r="424" customFormat="false" ht="15" hidden="false" customHeight="false" outlineLevel="0" collapsed="false">
      <c r="A424" s="17"/>
      <c r="B424" s="10"/>
      <c r="C424" s="10"/>
      <c r="D424" s="10"/>
      <c r="E424" s="10"/>
      <c r="F424" s="18"/>
      <c r="G424" s="8"/>
      <c r="H424" s="10"/>
      <c r="I424" s="10"/>
      <c r="J424" s="19" t="str">
        <f aca="false">IF(OR(I424="",G424=""),"",IF(I424="Verloren",0,IF(I424="Storniert",G424,IF(H424="Vom Einsatz",ROUND(G424*(1-Einstellungen!$B$6)*F424,2),IF(H424="Vom Gewinn",ROUND(G424+(G424*F424-G424)*(1-Einstellungen!$B$6),2),ROUND(G424*F424,2))))))</f>
        <v/>
      </c>
      <c r="K424" s="8"/>
      <c r="L424" s="19" t="str">
        <f aca="false">IF(J424="","",IF(K424&lt;&gt;"",K424,J424)-G424)</f>
        <v/>
      </c>
      <c r="M424" s="19" t="str">
        <f aca="false">IF(L424="","",Einstellungen!$B$4+SUM($L$6:L424))</f>
        <v/>
      </c>
      <c r="N424" s="20" t="str">
        <f aca="false">IF(G424="","",IF(Einstellungen!$B$12&gt;0,G424/Einstellungen!$B$12,""))</f>
        <v/>
      </c>
      <c r="O424" s="18"/>
      <c r="P424" s="21" t="str">
        <f aca="false">IF(OR(O424="",F424=""),"",F424/O424-1)</f>
        <v/>
      </c>
      <c r="Q424" s="10"/>
      <c r="R424" s="22" t="str">
        <f aca="false">IF(I424="Verloren",N(R423)+1,IF(I424="Storniert",N(R423),IF(I424="","",0)))</f>
        <v/>
      </c>
    </row>
    <row r="425" customFormat="false" ht="15" hidden="false" customHeight="false" outlineLevel="0" collapsed="false">
      <c r="A425" s="17"/>
      <c r="B425" s="10"/>
      <c r="C425" s="10"/>
      <c r="D425" s="10"/>
      <c r="E425" s="10"/>
      <c r="F425" s="18"/>
      <c r="G425" s="8"/>
      <c r="H425" s="10"/>
      <c r="I425" s="10"/>
      <c r="J425" s="19" t="str">
        <f aca="false">IF(OR(I425="",G425=""),"",IF(I425="Verloren",0,IF(I425="Storniert",G425,IF(H425="Vom Einsatz",ROUND(G425*(1-Einstellungen!$B$6)*F425,2),IF(H425="Vom Gewinn",ROUND(G425+(G425*F425-G425)*(1-Einstellungen!$B$6),2),ROUND(G425*F425,2))))))</f>
        <v/>
      </c>
      <c r="K425" s="8"/>
      <c r="L425" s="19" t="str">
        <f aca="false">IF(J425="","",IF(K425&lt;&gt;"",K425,J425)-G425)</f>
        <v/>
      </c>
      <c r="M425" s="19" t="str">
        <f aca="false">IF(L425="","",Einstellungen!$B$4+SUM($L$6:L425))</f>
        <v/>
      </c>
      <c r="N425" s="20" t="str">
        <f aca="false">IF(G425="","",IF(Einstellungen!$B$12&gt;0,G425/Einstellungen!$B$12,""))</f>
        <v/>
      </c>
      <c r="O425" s="18"/>
      <c r="P425" s="21" t="str">
        <f aca="false">IF(OR(O425="",F425=""),"",F425/O425-1)</f>
        <v/>
      </c>
      <c r="Q425" s="10"/>
      <c r="R425" s="22" t="str">
        <f aca="false">IF(I425="Verloren",N(R424)+1,IF(I425="Storniert",N(R424),IF(I425="","",0)))</f>
        <v/>
      </c>
    </row>
    <row r="426" customFormat="false" ht="15" hidden="false" customHeight="false" outlineLevel="0" collapsed="false">
      <c r="A426" s="17"/>
      <c r="B426" s="10"/>
      <c r="C426" s="10"/>
      <c r="D426" s="10"/>
      <c r="E426" s="10"/>
      <c r="F426" s="18"/>
      <c r="G426" s="8"/>
      <c r="H426" s="10"/>
      <c r="I426" s="10"/>
      <c r="J426" s="19" t="str">
        <f aca="false">IF(OR(I426="",G426=""),"",IF(I426="Verloren",0,IF(I426="Storniert",G426,IF(H426="Vom Einsatz",ROUND(G426*(1-Einstellungen!$B$6)*F426,2),IF(H426="Vom Gewinn",ROUND(G426+(G426*F426-G426)*(1-Einstellungen!$B$6),2),ROUND(G426*F426,2))))))</f>
        <v/>
      </c>
      <c r="K426" s="8"/>
      <c r="L426" s="19" t="str">
        <f aca="false">IF(J426="","",IF(K426&lt;&gt;"",K426,J426)-G426)</f>
        <v/>
      </c>
      <c r="M426" s="19" t="str">
        <f aca="false">IF(L426="","",Einstellungen!$B$4+SUM($L$6:L426))</f>
        <v/>
      </c>
      <c r="N426" s="20" t="str">
        <f aca="false">IF(G426="","",IF(Einstellungen!$B$12&gt;0,G426/Einstellungen!$B$12,""))</f>
        <v/>
      </c>
      <c r="O426" s="18"/>
      <c r="P426" s="21" t="str">
        <f aca="false">IF(OR(O426="",F426=""),"",F426/O426-1)</f>
        <v/>
      </c>
      <c r="Q426" s="10"/>
      <c r="R426" s="22" t="str">
        <f aca="false">IF(I426="Verloren",N(R425)+1,IF(I426="Storniert",N(R425),IF(I426="","",0)))</f>
        <v/>
      </c>
    </row>
    <row r="427" customFormat="false" ht="15" hidden="false" customHeight="false" outlineLevel="0" collapsed="false">
      <c r="A427" s="17"/>
      <c r="B427" s="10"/>
      <c r="C427" s="10"/>
      <c r="D427" s="10"/>
      <c r="E427" s="10"/>
      <c r="F427" s="18"/>
      <c r="G427" s="8"/>
      <c r="H427" s="10"/>
      <c r="I427" s="10"/>
      <c r="J427" s="19" t="str">
        <f aca="false">IF(OR(I427="",G427=""),"",IF(I427="Verloren",0,IF(I427="Storniert",G427,IF(H427="Vom Einsatz",ROUND(G427*(1-Einstellungen!$B$6)*F427,2),IF(H427="Vom Gewinn",ROUND(G427+(G427*F427-G427)*(1-Einstellungen!$B$6),2),ROUND(G427*F427,2))))))</f>
        <v/>
      </c>
      <c r="K427" s="8"/>
      <c r="L427" s="19" t="str">
        <f aca="false">IF(J427="","",IF(K427&lt;&gt;"",K427,J427)-G427)</f>
        <v/>
      </c>
      <c r="M427" s="19" t="str">
        <f aca="false">IF(L427="","",Einstellungen!$B$4+SUM($L$6:L427))</f>
        <v/>
      </c>
      <c r="N427" s="20" t="str">
        <f aca="false">IF(G427="","",IF(Einstellungen!$B$12&gt;0,G427/Einstellungen!$B$12,""))</f>
        <v/>
      </c>
      <c r="O427" s="18"/>
      <c r="P427" s="21" t="str">
        <f aca="false">IF(OR(O427="",F427=""),"",F427/O427-1)</f>
        <v/>
      </c>
      <c r="Q427" s="10"/>
      <c r="R427" s="22" t="str">
        <f aca="false">IF(I427="Verloren",N(R426)+1,IF(I427="Storniert",N(R426),IF(I427="","",0)))</f>
        <v/>
      </c>
    </row>
    <row r="428" customFormat="false" ht="15" hidden="false" customHeight="false" outlineLevel="0" collapsed="false">
      <c r="A428" s="17"/>
      <c r="B428" s="10"/>
      <c r="C428" s="10"/>
      <c r="D428" s="10"/>
      <c r="E428" s="10"/>
      <c r="F428" s="18"/>
      <c r="G428" s="8"/>
      <c r="H428" s="10"/>
      <c r="I428" s="10"/>
      <c r="J428" s="19" t="str">
        <f aca="false">IF(OR(I428="",G428=""),"",IF(I428="Verloren",0,IF(I428="Storniert",G428,IF(H428="Vom Einsatz",ROUND(G428*(1-Einstellungen!$B$6)*F428,2),IF(H428="Vom Gewinn",ROUND(G428+(G428*F428-G428)*(1-Einstellungen!$B$6),2),ROUND(G428*F428,2))))))</f>
        <v/>
      </c>
      <c r="K428" s="8"/>
      <c r="L428" s="19" t="str">
        <f aca="false">IF(J428="","",IF(K428&lt;&gt;"",K428,J428)-G428)</f>
        <v/>
      </c>
      <c r="M428" s="19" t="str">
        <f aca="false">IF(L428="","",Einstellungen!$B$4+SUM($L$6:L428))</f>
        <v/>
      </c>
      <c r="N428" s="20" t="str">
        <f aca="false">IF(G428="","",IF(Einstellungen!$B$12&gt;0,G428/Einstellungen!$B$12,""))</f>
        <v/>
      </c>
      <c r="O428" s="18"/>
      <c r="P428" s="21" t="str">
        <f aca="false">IF(OR(O428="",F428=""),"",F428/O428-1)</f>
        <v/>
      </c>
      <c r="Q428" s="10"/>
      <c r="R428" s="22" t="str">
        <f aca="false">IF(I428="Verloren",N(R427)+1,IF(I428="Storniert",N(R427),IF(I428="","",0)))</f>
        <v/>
      </c>
    </row>
    <row r="429" customFormat="false" ht="15" hidden="false" customHeight="false" outlineLevel="0" collapsed="false">
      <c r="A429" s="17"/>
      <c r="B429" s="10"/>
      <c r="C429" s="10"/>
      <c r="D429" s="10"/>
      <c r="E429" s="10"/>
      <c r="F429" s="18"/>
      <c r="G429" s="8"/>
      <c r="H429" s="10"/>
      <c r="I429" s="10"/>
      <c r="J429" s="19" t="str">
        <f aca="false">IF(OR(I429="",G429=""),"",IF(I429="Verloren",0,IF(I429="Storniert",G429,IF(H429="Vom Einsatz",ROUND(G429*(1-Einstellungen!$B$6)*F429,2),IF(H429="Vom Gewinn",ROUND(G429+(G429*F429-G429)*(1-Einstellungen!$B$6),2),ROUND(G429*F429,2))))))</f>
        <v/>
      </c>
      <c r="K429" s="8"/>
      <c r="L429" s="19" t="str">
        <f aca="false">IF(J429="","",IF(K429&lt;&gt;"",K429,J429)-G429)</f>
        <v/>
      </c>
      <c r="M429" s="19" t="str">
        <f aca="false">IF(L429="","",Einstellungen!$B$4+SUM($L$6:L429))</f>
        <v/>
      </c>
      <c r="N429" s="20" t="str">
        <f aca="false">IF(G429="","",IF(Einstellungen!$B$12&gt;0,G429/Einstellungen!$B$12,""))</f>
        <v/>
      </c>
      <c r="O429" s="18"/>
      <c r="P429" s="21" t="str">
        <f aca="false">IF(OR(O429="",F429=""),"",F429/O429-1)</f>
        <v/>
      </c>
      <c r="Q429" s="10"/>
      <c r="R429" s="22" t="str">
        <f aca="false">IF(I429="Verloren",N(R428)+1,IF(I429="Storniert",N(R428),IF(I429="","",0)))</f>
        <v/>
      </c>
    </row>
    <row r="430" customFormat="false" ht="15" hidden="false" customHeight="false" outlineLevel="0" collapsed="false">
      <c r="A430" s="17"/>
      <c r="B430" s="10"/>
      <c r="C430" s="10"/>
      <c r="D430" s="10"/>
      <c r="E430" s="10"/>
      <c r="F430" s="18"/>
      <c r="G430" s="8"/>
      <c r="H430" s="10"/>
      <c r="I430" s="10"/>
      <c r="J430" s="19" t="str">
        <f aca="false">IF(OR(I430="",G430=""),"",IF(I430="Verloren",0,IF(I430="Storniert",G430,IF(H430="Vom Einsatz",ROUND(G430*(1-Einstellungen!$B$6)*F430,2),IF(H430="Vom Gewinn",ROUND(G430+(G430*F430-G430)*(1-Einstellungen!$B$6),2),ROUND(G430*F430,2))))))</f>
        <v/>
      </c>
      <c r="K430" s="8"/>
      <c r="L430" s="19" t="str">
        <f aca="false">IF(J430="","",IF(K430&lt;&gt;"",K430,J430)-G430)</f>
        <v/>
      </c>
      <c r="M430" s="19" t="str">
        <f aca="false">IF(L430="","",Einstellungen!$B$4+SUM($L$6:L430))</f>
        <v/>
      </c>
      <c r="N430" s="20" t="str">
        <f aca="false">IF(G430="","",IF(Einstellungen!$B$12&gt;0,G430/Einstellungen!$B$12,""))</f>
        <v/>
      </c>
      <c r="O430" s="18"/>
      <c r="P430" s="21" t="str">
        <f aca="false">IF(OR(O430="",F430=""),"",F430/O430-1)</f>
        <v/>
      </c>
      <c r="Q430" s="10"/>
      <c r="R430" s="22" t="str">
        <f aca="false">IF(I430="Verloren",N(R429)+1,IF(I430="Storniert",N(R429),IF(I430="","",0)))</f>
        <v/>
      </c>
    </row>
    <row r="431" customFormat="false" ht="15" hidden="false" customHeight="false" outlineLevel="0" collapsed="false">
      <c r="A431" s="17"/>
      <c r="B431" s="10"/>
      <c r="C431" s="10"/>
      <c r="D431" s="10"/>
      <c r="E431" s="10"/>
      <c r="F431" s="18"/>
      <c r="G431" s="8"/>
      <c r="H431" s="10"/>
      <c r="I431" s="10"/>
      <c r="J431" s="19" t="str">
        <f aca="false">IF(OR(I431="",G431=""),"",IF(I431="Verloren",0,IF(I431="Storniert",G431,IF(H431="Vom Einsatz",ROUND(G431*(1-Einstellungen!$B$6)*F431,2),IF(H431="Vom Gewinn",ROUND(G431+(G431*F431-G431)*(1-Einstellungen!$B$6),2),ROUND(G431*F431,2))))))</f>
        <v/>
      </c>
      <c r="K431" s="8"/>
      <c r="L431" s="19" t="str">
        <f aca="false">IF(J431="","",IF(K431&lt;&gt;"",K431,J431)-G431)</f>
        <v/>
      </c>
      <c r="M431" s="19" t="str">
        <f aca="false">IF(L431="","",Einstellungen!$B$4+SUM($L$6:L431))</f>
        <v/>
      </c>
      <c r="N431" s="20" t="str">
        <f aca="false">IF(G431="","",IF(Einstellungen!$B$12&gt;0,G431/Einstellungen!$B$12,""))</f>
        <v/>
      </c>
      <c r="O431" s="18"/>
      <c r="P431" s="21" t="str">
        <f aca="false">IF(OR(O431="",F431=""),"",F431/O431-1)</f>
        <v/>
      </c>
      <c r="Q431" s="10"/>
      <c r="R431" s="22" t="str">
        <f aca="false">IF(I431="Verloren",N(R430)+1,IF(I431="Storniert",N(R430),IF(I431="","",0)))</f>
        <v/>
      </c>
    </row>
    <row r="432" customFormat="false" ht="15" hidden="false" customHeight="false" outlineLevel="0" collapsed="false">
      <c r="A432" s="17"/>
      <c r="B432" s="10"/>
      <c r="C432" s="10"/>
      <c r="D432" s="10"/>
      <c r="E432" s="10"/>
      <c r="F432" s="18"/>
      <c r="G432" s="8"/>
      <c r="H432" s="10"/>
      <c r="I432" s="10"/>
      <c r="J432" s="19" t="str">
        <f aca="false">IF(OR(I432="",G432=""),"",IF(I432="Verloren",0,IF(I432="Storniert",G432,IF(H432="Vom Einsatz",ROUND(G432*(1-Einstellungen!$B$6)*F432,2),IF(H432="Vom Gewinn",ROUND(G432+(G432*F432-G432)*(1-Einstellungen!$B$6),2),ROUND(G432*F432,2))))))</f>
        <v/>
      </c>
      <c r="K432" s="8"/>
      <c r="L432" s="19" t="str">
        <f aca="false">IF(J432="","",IF(K432&lt;&gt;"",K432,J432)-G432)</f>
        <v/>
      </c>
      <c r="M432" s="19" t="str">
        <f aca="false">IF(L432="","",Einstellungen!$B$4+SUM($L$6:L432))</f>
        <v/>
      </c>
      <c r="N432" s="20" t="str">
        <f aca="false">IF(G432="","",IF(Einstellungen!$B$12&gt;0,G432/Einstellungen!$B$12,""))</f>
        <v/>
      </c>
      <c r="O432" s="18"/>
      <c r="P432" s="21" t="str">
        <f aca="false">IF(OR(O432="",F432=""),"",F432/O432-1)</f>
        <v/>
      </c>
      <c r="Q432" s="10"/>
      <c r="R432" s="22" t="str">
        <f aca="false">IF(I432="Verloren",N(R431)+1,IF(I432="Storniert",N(R431),IF(I432="","",0)))</f>
        <v/>
      </c>
    </row>
    <row r="433" customFormat="false" ht="15" hidden="false" customHeight="false" outlineLevel="0" collapsed="false">
      <c r="A433" s="17"/>
      <c r="B433" s="10"/>
      <c r="C433" s="10"/>
      <c r="D433" s="10"/>
      <c r="E433" s="10"/>
      <c r="F433" s="18"/>
      <c r="G433" s="8"/>
      <c r="H433" s="10"/>
      <c r="I433" s="10"/>
      <c r="J433" s="19" t="str">
        <f aca="false">IF(OR(I433="",G433=""),"",IF(I433="Verloren",0,IF(I433="Storniert",G433,IF(H433="Vom Einsatz",ROUND(G433*(1-Einstellungen!$B$6)*F433,2),IF(H433="Vom Gewinn",ROUND(G433+(G433*F433-G433)*(1-Einstellungen!$B$6),2),ROUND(G433*F433,2))))))</f>
        <v/>
      </c>
      <c r="K433" s="8"/>
      <c r="L433" s="19" t="str">
        <f aca="false">IF(J433="","",IF(K433&lt;&gt;"",K433,J433)-G433)</f>
        <v/>
      </c>
      <c r="M433" s="19" t="str">
        <f aca="false">IF(L433="","",Einstellungen!$B$4+SUM($L$6:L433))</f>
        <v/>
      </c>
      <c r="N433" s="20" t="str">
        <f aca="false">IF(G433="","",IF(Einstellungen!$B$12&gt;0,G433/Einstellungen!$B$12,""))</f>
        <v/>
      </c>
      <c r="O433" s="18"/>
      <c r="P433" s="21" t="str">
        <f aca="false">IF(OR(O433="",F433=""),"",F433/O433-1)</f>
        <v/>
      </c>
      <c r="Q433" s="10"/>
      <c r="R433" s="22" t="str">
        <f aca="false">IF(I433="Verloren",N(R432)+1,IF(I433="Storniert",N(R432),IF(I433="","",0)))</f>
        <v/>
      </c>
    </row>
    <row r="434" customFormat="false" ht="15" hidden="false" customHeight="false" outlineLevel="0" collapsed="false">
      <c r="A434" s="17"/>
      <c r="B434" s="10"/>
      <c r="C434" s="10"/>
      <c r="D434" s="10"/>
      <c r="E434" s="10"/>
      <c r="F434" s="18"/>
      <c r="G434" s="8"/>
      <c r="H434" s="10"/>
      <c r="I434" s="10"/>
      <c r="J434" s="19" t="str">
        <f aca="false">IF(OR(I434="",G434=""),"",IF(I434="Verloren",0,IF(I434="Storniert",G434,IF(H434="Vom Einsatz",ROUND(G434*(1-Einstellungen!$B$6)*F434,2),IF(H434="Vom Gewinn",ROUND(G434+(G434*F434-G434)*(1-Einstellungen!$B$6),2),ROUND(G434*F434,2))))))</f>
        <v/>
      </c>
      <c r="K434" s="8"/>
      <c r="L434" s="19" t="str">
        <f aca="false">IF(J434="","",IF(K434&lt;&gt;"",K434,J434)-G434)</f>
        <v/>
      </c>
      <c r="M434" s="19" t="str">
        <f aca="false">IF(L434="","",Einstellungen!$B$4+SUM($L$6:L434))</f>
        <v/>
      </c>
      <c r="N434" s="20" t="str">
        <f aca="false">IF(G434="","",IF(Einstellungen!$B$12&gt;0,G434/Einstellungen!$B$12,""))</f>
        <v/>
      </c>
      <c r="O434" s="18"/>
      <c r="P434" s="21" t="str">
        <f aca="false">IF(OR(O434="",F434=""),"",F434/O434-1)</f>
        <v/>
      </c>
      <c r="Q434" s="10"/>
      <c r="R434" s="22" t="str">
        <f aca="false">IF(I434="Verloren",N(R433)+1,IF(I434="Storniert",N(R433),IF(I434="","",0)))</f>
        <v/>
      </c>
    </row>
    <row r="435" customFormat="false" ht="15" hidden="false" customHeight="false" outlineLevel="0" collapsed="false">
      <c r="A435" s="17"/>
      <c r="B435" s="10"/>
      <c r="C435" s="10"/>
      <c r="D435" s="10"/>
      <c r="E435" s="10"/>
      <c r="F435" s="18"/>
      <c r="G435" s="8"/>
      <c r="H435" s="10"/>
      <c r="I435" s="10"/>
      <c r="J435" s="19" t="str">
        <f aca="false">IF(OR(I435="",G435=""),"",IF(I435="Verloren",0,IF(I435="Storniert",G435,IF(H435="Vom Einsatz",ROUND(G435*(1-Einstellungen!$B$6)*F435,2),IF(H435="Vom Gewinn",ROUND(G435+(G435*F435-G435)*(1-Einstellungen!$B$6),2),ROUND(G435*F435,2))))))</f>
        <v/>
      </c>
      <c r="K435" s="8"/>
      <c r="L435" s="19" t="str">
        <f aca="false">IF(J435="","",IF(K435&lt;&gt;"",K435,J435)-G435)</f>
        <v/>
      </c>
      <c r="M435" s="19" t="str">
        <f aca="false">IF(L435="","",Einstellungen!$B$4+SUM($L$6:L435))</f>
        <v/>
      </c>
      <c r="N435" s="20" t="str">
        <f aca="false">IF(G435="","",IF(Einstellungen!$B$12&gt;0,G435/Einstellungen!$B$12,""))</f>
        <v/>
      </c>
      <c r="O435" s="18"/>
      <c r="P435" s="21" t="str">
        <f aca="false">IF(OR(O435="",F435=""),"",F435/O435-1)</f>
        <v/>
      </c>
      <c r="Q435" s="10"/>
      <c r="R435" s="22" t="str">
        <f aca="false">IF(I435="Verloren",N(R434)+1,IF(I435="Storniert",N(R434),IF(I435="","",0)))</f>
        <v/>
      </c>
    </row>
    <row r="436" customFormat="false" ht="15" hidden="false" customHeight="false" outlineLevel="0" collapsed="false">
      <c r="A436" s="17"/>
      <c r="B436" s="10"/>
      <c r="C436" s="10"/>
      <c r="D436" s="10"/>
      <c r="E436" s="10"/>
      <c r="F436" s="18"/>
      <c r="G436" s="8"/>
      <c r="H436" s="10"/>
      <c r="I436" s="10"/>
      <c r="J436" s="19" t="str">
        <f aca="false">IF(OR(I436="",G436=""),"",IF(I436="Verloren",0,IF(I436="Storniert",G436,IF(H436="Vom Einsatz",ROUND(G436*(1-Einstellungen!$B$6)*F436,2),IF(H436="Vom Gewinn",ROUND(G436+(G436*F436-G436)*(1-Einstellungen!$B$6),2),ROUND(G436*F436,2))))))</f>
        <v/>
      </c>
      <c r="K436" s="8"/>
      <c r="L436" s="19" t="str">
        <f aca="false">IF(J436="","",IF(K436&lt;&gt;"",K436,J436)-G436)</f>
        <v/>
      </c>
      <c r="M436" s="19" t="str">
        <f aca="false">IF(L436="","",Einstellungen!$B$4+SUM($L$6:L436))</f>
        <v/>
      </c>
      <c r="N436" s="20" t="str">
        <f aca="false">IF(G436="","",IF(Einstellungen!$B$12&gt;0,G436/Einstellungen!$B$12,""))</f>
        <v/>
      </c>
      <c r="O436" s="18"/>
      <c r="P436" s="21" t="str">
        <f aca="false">IF(OR(O436="",F436=""),"",F436/O436-1)</f>
        <v/>
      </c>
      <c r="Q436" s="10"/>
      <c r="R436" s="22" t="str">
        <f aca="false">IF(I436="Verloren",N(R435)+1,IF(I436="Storniert",N(R435),IF(I436="","",0)))</f>
        <v/>
      </c>
    </row>
    <row r="437" customFormat="false" ht="15" hidden="false" customHeight="false" outlineLevel="0" collapsed="false">
      <c r="A437" s="17"/>
      <c r="B437" s="10"/>
      <c r="C437" s="10"/>
      <c r="D437" s="10"/>
      <c r="E437" s="10"/>
      <c r="F437" s="18"/>
      <c r="G437" s="8"/>
      <c r="H437" s="10"/>
      <c r="I437" s="10"/>
      <c r="J437" s="19" t="str">
        <f aca="false">IF(OR(I437="",G437=""),"",IF(I437="Verloren",0,IF(I437="Storniert",G437,IF(H437="Vom Einsatz",ROUND(G437*(1-Einstellungen!$B$6)*F437,2),IF(H437="Vom Gewinn",ROUND(G437+(G437*F437-G437)*(1-Einstellungen!$B$6),2),ROUND(G437*F437,2))))))</f>
        <v/>
      </c>
      <c r="K437" s="8"/>
      <c r="L437" s="19" t="str">
        <f aca="false">IF(J437="","",IF(K437&lt;&gt;"",K437,J437)-G437)</f>
        <v/>
      </c>
      <c r="M437" s="19" t="str">
        <f aca="false">IF(L437="","",Einstellungen!$B$4+SUM($L$6:L437))</f>
        <v/>
      </c>
      <c r="N437" s="20" t="str">
        <f aca="false">IF(G437="","",IF(Einstellungen!$B$12&gt;0,G437/Einstellungen!$B$12,""))</f>
        <v/>
      </c>
      <c r="O437" s="18"/>
      <c r="P437" s="21" t="str">
        <f aca="false">IF(OR(O437="",F437=""),"",F437/O437-1)</f>
        <v/>
      </c>
      <c r="Q437" s="10"/>
      <c r="R437" s="22" t="str">
        <f aca="false">IF(I437="Verloren",N(R436)+1,IF(I437="Storniert",N(R436),IF(I437="","",0)))</f>
        <v/>
      </c>
    </row>
    <row r="438" customFormat="false" ht="15" hidden="false" customHeight="false" outlineLevel="0" collapsed="false">
      <c r="A438" s="17"/>
      <c r="B438" s="10"/>
      <c r="C438" s="10"/>
      <c r="D438" s="10"/>
      <c r="E438" s="10"/>
      <c r="F438" s="18"/>
      <c r="G438" s="8"/>
      <c r="H438" s="10"/>
      <c r="I438" s="10"/>
      <c r="J438" s="19" t="str">
        <f aca="false">IF(OR(I438="",G438=""),"",IF(I438="Verloren",0,IF(I438="Storniert",G438,IF(H438="Vom Einsatz",ROUND(G438*(1-Einstellungen!$B$6)*F438,2),IF(H438="Vom Gewinn",ROUND(G438+(G438*F438-G438)*(1-Einstellungen!$B$6),2),ROUND(G438*F438,2))))))</f>
        <v/>
      </c>
      <c r="K438" s="8"/>
      <c r="L438" s="19" t="str">
        <f aca="false">IF(J438="","",IF(K438&lt;&gt;"",K438,J438)-G438)</f>
        <v/>
      </c>
      <c r="M438" s="19" t="str">
        <f aca="false">IF(L438="","",Einstellungen!$B$4+SUM($L$6:L438))</f>
        <v/>
      </c>
      <c r="N438" s="20" t="str">
        <f aca="false">IF(G438="","",IF(Einstellungen!$B$12&gt;0,G438/Einstellungen!$B$12,""))</f>
        <v/>
      </c>
      <c r="O438" s="18"/>
      <c r="P438" s="21" t="str">
        <f aca="false">IF(OR(O438="",F438=""),"",F438/O438-1)</f>
        <v/>
      </c>
      <c r="Q438" s="10"/>
      <c r="R438" s="22" t="str">
        <f aca="false">IF(I438="Verloren",N(R437)+1,IF(I438="Storniert",N(R437),IF(I438="","",0)))</f>
        <v/>
      </c>
    </row>
    <row r="439" customFormat="false" ht="15" hidden="false" customHeight="false" outlineLevel="0" collapsed="false">
      <c r="A439" s="17"/>
      <c r="B439" s="10"/>
      <c r="C439" s="10"/>
      <c r="D439" s="10"/>
      <c r="E439" s="10"/>
      <c r="F439" s="18"/>
      <c r="G439" s="8"/>
      <c r="H439" s="10"/>
      <c r="I439" s="10"/>
      <c r="J439" s="19" t="str">
        <f aca="false">IF(OR(I439="",G439=""),"",IF(I439="Verloren",0,IF(I439="Storniert",G439,IF(H439="Vom Einsatz",ROUND(G439*(1-Einstellungen!$B$6)*F439,2),IF(H439="Vom Gewinn",ROUND(G439+(G439*F439-G439)*(1-Einstellungen!$B$6),2),ROUND(G439*F439,2))))))</f>
        <v/>
      </c>
      <c r="K439" s="8"/>
      <c r="L439" s="19" t="str">
        <f aca="false">IF(J439="","",IF(K439&lt;&gt;"",K439,J439)-G439)</f>
        <v/>
      </c>
      <c r="M439" s="19" t="str">
        <f aca="false">IF(L439="","",Einstellungen!$B$4+SUM($L$6:L439))</f>
        <v/>
      </c>
      <c r="N439" s="20" t="str">
        <f aca="false">IF(G439="","",IF(Einstellungen!$B$12&gt;0,G439/Einstellungen!$B$12,""))</f>
        <v/>
      </c>
      <c r="O439" s="18"/>
      <c r="P439" s="21" t="str">
        <f aca="false">IF(OR(O439="",F439=""),"",F439/O439-1)</f>
        <v/>
      </c>
      <c r="Q439" s="10"/>
      <c r="R439" s="22" t="str">
        <f aca="false">IF(I439="Verloren",N(R438)+1,IF(I439="Storniert",N(R438),IF(I439="","",0)))</f>
        <v/>
      </c>
    </row>
    <row r="440" customFormat="false" ht="15" hidden="false" customHeight="false" outlineLevel="0" collapsed="false">
      <c r="A440" s="17"/>
      <c r="B440" s="10"/>
      <c r="C440" s="10"/>
      <c r="D440" s="10"/>
      <c r="E440" s="10"/>
      <c r="F440" s="18"/>
      <c r="G440" s="8"/>
      <c r="H440" s="10"/>
      <c r="I440" s="10"/>
      <c r="J440" s="19" t="str">
        <f aca="false">IF(OR(I440="",G440=""),"",IF(I440="Verloren",0,IF(I440="Storniert",G440,IF(H440="Vom Einsatz",ROUND(G440*(1-Einstellungen!$B$6)*F440,2),IF(H440="Vom Gewinn",ROUND(G440+(G440*F440-G440)*(1-Einstellungen!$B$6),2),ROUND(G440*F440,2))))))</f>
        <v/>
      </c>
      <c r="K440" s="8"/>
      <c r="L440" s="19" t="str">
        <f aca="false">IF(J440="","",IF(K440&lt;&gt;"",K440,J440)-G440)</f>
        <v/>
      </c>
      <c r="M440" s="19" t="str">
        <f aca="false">IF(L440="","",Einstellungen!$B$4+SUM($L$6:L440))</f>
        <v/>
      </c>
      <c r="N440" s="20" t="str">
        <f aca="false">IF(G440="","",IF(Einstellungen!$B$12&gt;0,G440/Einstellungen!$B$12,""))</f>
        <v/>
      </c>
      <c r="O440" s="18"/>
      <c r="P440" s="21" t="str">
        <f aca="false">IF(OR(O440="",F440=""),"",F440/O440-1)</f>
        <v/>
      </c>
      <c r="Q440" s="10"/>
      <c r="R440" s="22" t="str">
        <f aca="false">IF(I440="Verloren",N(R439)+1,IF(I440="Storniert",N(R439),IF(I440="","",0)))</f>
        <v/>
      </c>
    </row>
    <row r="441" customFormat="false" ht="15" hidden="false" customHeight="false" outlineLevel="0" collapsed="false">
      <c r="A441" s="17"/>
      <c r="B441" s="10"/>
      <c r="C441" s="10"/>
      <c r="D441" s="10"/>
      <c r="E441" s="10"/>
      <c r="F441" s="18"/>
      <c r="G441" s="8"/>
      <c r="H441" s="10"/>
      <c r="I441" s="10"/>
      <c r="J441" s="19" t="str">
        <f aca="false">IF(OR(I441="",G441=""),"",IF(I441="Verloren",0,IF(I441="Storniert",G441,IF(H441="Vom Einsatz",ROUND(G441*(1-Einstellungen!$B$6)*F441,2),IF(H441="Vom Gewinn",ROUND(G441+(G441*F441-G441)*(1-Einstellungen!$B$6),2),ROUND(G441*F441,2))))))</f>
        <v/>
      </c>
      <c r="K441" s="8"/>
      <c r="L441" s="19" t="str">
        <f aca="false">IF(J441="","",IF(K441&lt;&gt;"",K441,J441)-G441)</f>
        <v/>
      </c>
      <c r="M441" s="19" t="str">
        <f aca="false">IF(L441="","",Einstellungen!$B$4+SUM($L$6:L441))</f>
        <v/>
      </c>
      <c r="N441" s="20" t="str">
        <f aca="false">IF(G441="","",IF(Einstellungen!$B$12&gt;0,G441/Einstellungen!$B$12,""))</f>
        <v/>
      </c>
      <c r="O441" s="18"/>
      <c r="P441" s="21" t="str">
        <f aca="false">IF(OR(O441="",F441=""),"",F441/O441-1)</f>
        <v/>
      </c>
      <c r="Q441" s="10"/>
      <c r="R441" s="22" t="str">
        <f aca="false">IF(I441="Verloren",N(R440)+1,IF(I441="Storniert",N(R440),IF(I441="","",0)))</f>
        <v/>
      </c>
    </row>
    <row r="442" customFormat="false" ht="15" hidden="false" customHeight="false" outlineLevel="0" collapsed="false">
      <c r="A442" s="17"/>
      <c r="B442" s="10"/>
      <c r="C442" s="10"/>
      <c r="D442" s="10"/>
      <c r="E442" s="10"/>
      <c r="F442" s="18"/>
      <c r="G442" s="8"/>
      <c r="H442" s="10"/>
      <c r="I442" s="10"/>
      <c r="J442" s="19" t="str">
        <f aca="false">IF(OR(I442="",G442=""),"",IF(I442="Verloren",0,IF(I442="Storniert",G442,IF(H442="Vom Einsatz",ROUND(G442*(1-Einstellungen!$B$6)*F442,2),IF(H442="Vom Gewinn",ROUND(G442+(G442*F442-G442)*(1-Einstellungen!$B$6),2),ROUND(G442*F442,2))))))</f>
        <v/>
      </c>
      <c r="K442" s="8"/>
      <c r="L442" s="19" t="str">
        <f aca="false">IF(J442="","",IF(K442&lt;&gt;"",K442,J442)-G442)</f>
        <v/>
      </c>
      <c r="M442" s="19" t="str">
        <f aca="false">IF(L442="","",Einstellungen!$B$4+SUM($L$6:L442))</f>
        <v/>
      </c>
      <c r="N442" s="20" t="str">
        <f aca="false">IF(G442="","",IF(Einstellungen!$B$12&gt;0,G442/Einstellungen!$B$12,""))</f>
        <v/>
      </c>
      <c r="O442" s="18"/>
      <c r="P442" s="21" t="str">
        <f aca="false">IF(OR(O442="",F442=""),"",F442/O442-1)</f>
        <v/>
      </c>
      <c r="Q442" s="10"/>
      <c r="R442" s="22" t="str">
        <f aca="false">IF(I442="Verloren",N(R441)+1,IF(I442="Storniert",N(R441),IF(I442="","",0)))</f>
        <v/>
      </c>
    </row>
    <row r="443" customFormat="false" ht="15" hidden="false" customHeight="false" outlineLevel="0" collapsed="false">
      <c r="A443" s="17"/>
      <c r="B443" s="10"/>
      <c r="C443" s="10"/>
      <c r="D443" s="10"/>
      <c r="E443" s="10"/>
      <c r="F443" s="18"/>
      <c r="G443" s="8"/>
      <c r="H443" s="10"/>
      <c r="I443" s="10"/>
      <c r="J443" s="19" t="str">
        <f aca="false">IF(OR(I443="",G443=""),"",IF(I443="Verloren",0,IF(I443="Storniert",G443,IF(H443="Vom Einsatz",ROUND(G443*(1-Einstellungen!$B$6)*F443,2),IF(H443="Vom Gewinn",ROUND(G443+(G443*F443-G443)*(1-Einstellungen!$B$6),2),ROUND(G443*F443,2))))))</f>
        <v/>
      </c>
      <c r="K443" s="8"/>
      <c r="L443" s="19" t="str">
        <f aca="false">IF(J443="","",IF(K443&lt;&gt;"",K443,J443)-G443)</f>
        <v/>
      </c>
      <c r="M443" s="19" t="str">
        <f aca="false">IF(L443="","",Einstellungen!$B$4+SUM($L$6:L443))</f>
        <v/>
      </c>
      <c r="N443" s="20" t="str">
        <f aca="false">IF(G443="","",IF(Einstellungen!$B$12&gt;0,G443/Einstellungen!$B$12,""))</f>
        <v/>
      </c>
      <c r="O443" s="18"/>
      <c r="P443" s="21" t="str">
        <f aca="false">IF(OR(O443="",F443=""),"",F443/O443-1)</f>
        <v/>
      </c>
      <c r="Q443" s="10"/>
      <c r="R443" s="22" t="str">
        <f aca="false">IF(I443="Verloren",N(R442)+1,IF(I443="Storniert",N(R442),IF(I443="","",0)))</f>
        <v/>
      </c>
    </row>
    <row r="444" customFormat="false" ht="15" hidden="false" customHeight="false" outlineLevel="0" collapsed="false">
      <c r="A444" s="17"/>
      <c r="B444" s="10"/>
      <c r="C444" s="10"/>
      <c r="D444" s="10"/>
      <c r="E444" s="10"/>
      <c r="F444" s="18"/>
      <c r="G444" s="8"/>
      <c r="H444" s="10"/>
      <c r="I444" s="10"/>
      <c r="J444" s="19" t="str">
        <f aca="false">IF(OR(I444="",G444=""),"",IF(I444="Verloren",0,IF(I444="Storniert",G444,IF(H444="Vom Einsatz",ROUND(G444*(1-Einstellungen!$B$6)*F444,2),IF(H444="Vom Gewinn",ROUND(G444+(G444*F444-G444)*(1-Einstellungen!$B$6),2),ROUND(G444*F444,2))))))</f>
        <v/>
      </c>
      <c r="K444" s="8"/>
      <c r="L444" s="19" t="str">
        <f aca="false">IF(J444="","",IF(K444&lt;&gt;"",K444,J444)-G444)</f>
        <v/>
      </c>
      <c r="M444" s="19" t="str">
        <f aca="false">IF(L444="","",Einstellungen!$B$4+SUM($L$6:L444))</f>
        <v/>
      </c>
      <c r="N444" s="20" t="str">
        <f aca="false">IF(G444="","",IF(Einstellungen!$B$12&gt;0,G444/Einstellungen!$B$12,""))</f>
        <v/>
      </c>
      <c r="O444" s="18"/>
      <c r="P444" s="21" t="str">
        <f aca="false">IF(OR(O444="",F444=""),"",F444/O444-1)</f>
        <v/>
      </c>
      <c r="Q444" s="10"/>
      <c r="R444" s="22" t="str">
        <f aca="false">IF(I444="Verloren",N(R443)+1,IF(I444="Storniert",N(R443),IF(I444="","",0)))</f>
        <v/>
      </c>
    </row>
    <row r="445" customFormat="false" ht="15" hidden="false" customHeight="false" outlineLevel="0" collapsed="false">
      <c r="A445" s="17"/>
      <c r="B445" s="10"/>
      <c r="C445" s="10"/>
      <c r="D445" s="10"/>
      <c r="E445" s="10"/>
      <c r="F445" s="18"/>
      <c r="G445" s="8"/>
      <c r="H445" s="10"/>
      <c r="I445" s="10"/>
      <c r="J445" s="19" t="str">
        <f aca="false">IF(OR(I445="",G445=""),"",IF(I445="Verloren",0,IF(I445="Storniert",G445,IF(H445="Vom Einsatz",ROUND(G445*(1-Einstellungen!$B$6)*F445,2),IF(H445="Vom Gewinn",ROUND(G445+(G445*F445-G445)*(1-Einstellungen!$B$6),2),ROUND(G445*F445,2))))))</f>
        <v/>
      </c>
      <c r="K445" s="8"/>
      <c r="L445" s="19" t="str">
        <f aca="false">IF(J445="","",IF(K445&lt;&gt;"",K445,J445)-G445)</f>
        <v/>
      </c>
      <c r="M445" s="19" t="str">
        <f aca="false">IF(L445="","",Einstellungen!$B$4+SUM($L$6:L445))</f>
        <v/>
      </c>
      <c r="N445" s="20" t="str">
        <f aca="false">IF(G445="","",IF(Einstellungen!$B$12&gt;0,G445/Einstellungen!$B$12,""))</f>
        <v/>
      </c>
      <c r="O445" s="18"/>
      <c r="P445" s="21" t="str">
        <f aca="false">IF(OR(O445="",F445=""),"",F445/O445-1)</f>
        <v/>
      </c>
      <c r="Q445" s="10"/>
      <c r="R445" s="22" t="str">
        <f aca="false">IF(I445="Verloren",N(R444)+1,IF(I445="Storniert",N(R444),IF(I445="","",0)))</f>
        <v/>
      </c>
    </row>
    <row r="446" customFormat="false" ht="15" hidden="false" customHeight="false" outlineLevel="0" collapsed="false">
      <c r="A446" s="17"/>
      <c r="B446" s="10"/>
      <c r="C446" s="10"/>
      <c r="D446" s="10"/>
      <c r="E446" s="10"/>
      <c r="F446" s="18"/>
      <c r="G446" s="8"/>
      <c r="H446" s="10"/>
      <c r="I446" s="10"/>
      <c r="J446" s="19" t="str">
        <f aca="false">IF(OR(I446="",G446=""),"",IF(I446="Verloren",0,IF(I446="Storniert",G446,IF(H446="Vom Einsatz",ROUND(G446*(1-Einstellungen!$B$6)*F446,2),IF(H446="Vom Gewinn",ROUND(G446+(G446*F446-G446)*(1-Einstellungen!$B$6),2),ROUND(G446*F446,2))))))</f>
        <v/>
      </c>
      <c r="K446" s="8"/>
      <c r="L446" s="19" t="str">
        <f aca="false">IF(J446="","",IF(K446&lt;&gt;"",K446,J446)-G446)</f>
        <v/>
      </c>
      <c r="M446" s="19" t="str">
        <f aca="false">IF(L446="","",Einstellungen!$B$4+SUM($L$6:L446))</f>
        <v/>
      </c>
      <c r="N446" s="20" t="str">
        <f aca="false">IF(G446="","",IF(Einstellungen!$B$12&gt;0,G446/Einstellungen!$B$12,""))</f>
        <v/>
      </c>
      <c r="O446" s="18"/>
      <c r="P446" s="21" t="str">
        <f aca="false">IF(OR(O446="",F446=""),"",F446/O446-1)</f>
        <v/>
      </c>
      <c r="Q446" s="10"/>
      <c r="R446" s="22" t="str">
        <f aca="false">IF(I446="Verloren",N(R445)+1,IF(I446="Storniert",N(R445),IF(I446="","",0)))</f>
        <v/>
      </c>
    </row>
    <row r="447" customFormat="false" ht="15" hidden="false" customHeight="false" outlineLevel="0" collapsed="false">
      <c r="A447" s="17"/>
      <c r="B447" s="10"/>
      <c r="C447" s="10"/>
      <c r="D447" s="10"/>
      <c r="E447" s="10"/>
      <c r="F447" s="18"/>
      <c r="G447" s="8"/>
      <c r="H447" s="10"/>
      <c r="I447" s="10"/>
      <c r="J447" s="19" t="str">
        <f aca="false">IF(OR(I447="",G447=""),"",IF(I447="Verloren",0,IF(I447="Storniert",G447,IF(H447="Vom Einsatz",ROUND(G447*(1-Einstellungen!$B$6)*F447,2),IF(H447="Vom Gewinn",ROUND(G447+(G447*F447-G447)*(1-Einstellungen!$B$6),2),ROUND(G447*F447,2))))))</f>
        <v/>
      </c>
      <c r="K447" s="8"/>
      <c r="L447" s="19" t="str">
        <f aca="false">IF(J447="","",IF(K447&lt;&gt;"",K447,J447)-G447)</f>
        <v/>
      </c>
      <c r="M447" s="19" t="str">
        <f aca="false">IF(L447="","",Einstellungen!$B$4+SUM($L$6:L447))</f>
        <v/>
      </c>
      <c r="N447" s="20" t="str">
        <f aca="false">IF(G447="","",IF(Einstellungen!$B$12&gt;0,G447/Einstellungen!$B$12,""))</f>
        <v/>
      </c>
      <c r="O447" s="18"/>
      <c r="P447" s="21" t="str">
        <f aca="false">IF(OR(O447="",F447=""),"",F447/O447-1)</f>
        <v/>
      </c>
      <c r="Q447" s="10"/>
      <c r="R447" s="22" t="str">
        <f aca="false">IF(I447="Verloren",N(R446)+1,IF(I447="Storniert",N(R446),IF(I447="","",0)))</f>
        <v/>
      </c>
    </row>
    <row r="448" customFormat="false" ht="15" hidden="false" customHeight="false" outlineLevel="0" collapsed="false">
      <c r="A448" s="17"/>
      <c r="B448" s="10"/>
      <c r="C448" s="10"/>
      <c r="D448" s="10"/>
      <c r="E448" s="10"/>
      <c r="F448" s="18"/>
      <c r="G448" s="8"/>
      <c r="H448" s="10"/>
      <c r="I448" s="10"/>
      <c r="J448" s="19" t="str">
        <f aca="false">IF(OR(I448="",G448=""),"",IF(I448="Verloren",0,IF(I448="Storniert",G448,IF(H448="Vom Einsatz",ROUND(G448*(1-Einstellungen!$B$6)*F448,2),IF(H448="Vom Gewinn",ROUND(G448+(G448*F448-G448)*(1-Einstellungen!$B$6),2),ROUND(G448*F448,2))))))</f>
        <v/>
      </c>
      <c r="K448" s="8"/>
      <c r="L448" s="19" t="str">
        <f aca="false">IF(J448="","",IF(K448&lt;&gt;"",K448,J448)-G448)</f>
        <v/>
      </c>
      <c r="M448" s="19" t="str">
        <f aca="false">IF(L448="","",Einstellungen!$B$4+SUM($L$6:L448))</f>
        <v/>
      </c>
      <c r="N448" s="20" t="str">
        <f aca="false">IF(G448="","",IF(Einstellungen!$B$12&gt;0,G448/Einstellungen!$B$12,""))</f>
        <v/>
      </c>
      <c r="O448" s="18"/>
      <c r="P448" s="21" t="str">
        <f aca="false">IF(OR(O448="",F448=""),"",F448/O448-1)</f>
        <v/>
      </c>
      <c r="Q448" s="10"/>
      <c r="R448" s="22" t="str">
        <f aca="false">IF(I448="Verloren",N(R447)+1,IF(I448="Storniert",N(R447),IF(I448="","",0)))</f>
        <v/>
      </c>
    </row>
    <row r="449" customFormat="false" ht="15" hidden="false" customHeight="false" outlineLevel="0" collapsed="false">
      <c r="A449" s="17"/>
      <c r="B449" s="10"/>
      <c r="C449" s="10"/>
      <c r="D449" s="10"/>
      <c r="E449" s="10"/>
      <c r="F449" s="18"/>
      <c r="G449" s="8"/>
      <c r="H449" s="10"/>
      <c r="I449" s="10"/>
      <c r="J449" s="19" t="str">
        <f aca="false">IF(OR(I449="",G449=""),"",IF(I449="Verloren",0,IF(I449="Storniert",G449,IF(H449="Vom Einsatz",ROUND(G449*(1-Einstellungen!$B$6)*F449,2),IF(H449="Vom Gewinn",ROUND(G449+(G449*F449-G449)*(1-Einstellungen!$B$6),2),ROUND(G449*F449,2))))))</f>
        <v/>
      </c>
      <c r="K449" s="8"/>
      <c r="L449" s="19" t="str">
        <f aca="false">IF(J449="","",IF(K449&lt;&gt;"",K449,J449)-G449)</f>
        <v/>
      </c>
      <c r="M449" s="19" t="str">
        <f aca="false">IF(L449="","",Einstellungen!$B$4+SUM($L$6:L449))</f>
        <v/>
      </c>
      <c r="N449" s="20" t="str">
        <f aca="false">IF(G449="","",IF(Einstellungen!$B$12&gt;0,G449/Einstellungen!$B$12,""))</f>
        <v/>
      </c>
      <c r="O449" s="18"/>
      <c r="P449" s="21" t="str">
        <f aca="false">IF(OR(O449="",F449=""),"",F449/O449-1)</f>
        <v/>
      </c>
      <c r="Q449" s="10"/>
      <c r="R449" s="22" t="str">
        <f aca="false">IF(I449="Verloren",N(R448)+1,IF(I449="Storniert",N(R448),IF(I449="","",0)))</f>
        <v/>
      </c>
    </row>
    <row r="450" customFormat="false" ht="15" hidden="false" customHeight="false" outlineLevel="0" collapsed="false">
      <c r="A450" s="17"/>
      <c r="B450" s="10"/>
      <c r="C450" s="10"/>
      <c r="D450" s="10"/>
      <c r="E450" s="10"/>
      <c r="F450" s="18"/>
      <c r="G450" s="8"/>
      <c r="H450" s="10"/>
      <c r="I450" s="10"/>
      <c r="J450" s="19" t="str">
        <f aca="false">IF(OR(I450="",G450=""),"",IF(I450="Verloren",0,IF(I450="Storniert",G450,IF(H450="Vom Einsatz",ROUND(G450*(1-Einstellungen!$B$6)*F450,2),IF(H450="Vom Gewinn",ROUND(G450+(G450*F450-G450)*(1-Einstellungen!$B$6),2),ROUND(G450*F450,2))))))</f>
        <v/>
      </c>
      <c r="K450" s="8"/>
      <c r="L450" s="19" t="str">
        <f aca="false">IF(J450="","",IF(K450&lt;&gt;"",K450,J450)-G450)</f>
        <v/>
      </c>
      <c r="M450" s="19" t="str">
        <f aca="false">IF(L450="","",Einstellungen!$B$4+SUM($L$6:L450))</f>
        <v/>
      </c>
      <c r="N450" s="20" t="str">
        <f aca="false">IF(G450="","",IF(Einstellungen!$B$12&gt;0,G450/Einstellungen!$B$12,""))</f>
        <v/>
      </c>
      <c r="O450" s="18"/>
      <c r="P450" s="21" t="str">
        <f aca="false">IF(OR(O450="",F450=""),"",F450/O450-1)</f>
        <v/>
      </c>
      <c r="Q450" s="10"/>
      <c r="R450" s="22" t="str">
        <f aca="false">IF(I450="Verloren",N(R449)+1,IF(I450="Storniert",N(R449),IF(I450="","",0)))</f>
        <v/>
      </c>
    </row>
    <row r="451" customFormat="false" ht="15" hidden="false" customHeight="false" outlineLevel="0" collapsed="false">
      <c r="A451" s="17"/>
      <c r="B451" s="10"/>
      <c r="C451" s="10"/>
      <c r="D451" s="10"/>
      <c r="E451" s="10"/>
      <c r="F451" s="18"/>
      <c r="G451" s="8"/>
      <c r="H451" s="10"/>
      <c r="I451" s="10"/>
      <c r="J451" s="19" t="str">
        <f aca="false">IF(OR(I451="",G451=""),"",IF(I451="Verloren",0,IF(I451="Storniert",G451,IF(H451="Vom Einsatz",ROUND(G451*(1-Einstellungen!$B$6)*F451,2),IF(H451="Vom Gewinn",ROUND(G451+(G451*F451-G451)*(1-Einstellungen!$B$6),2),ROUND(G451*F451,2))))))</f>
        <v/>
      </c>
      <c r="K451" s="8"/>
      <c r="L451" s="19" t="str">
        <f aca="false">IF(J451="","",IF(K451&lt;&gt;"",K451,J451)-G451)</f>
        <v/>
      </c>
      <c r="M451" s="19" t="str">
        <f aca="false">IF(L451="","",Einstellungen!$B$4+SUM($L$6:L451))</f>
        <v/>
      </c>
      <c r="N451" s="20" t="str">
        <f aca="false">IF(G451="","",IF(Einstellungen!$B$12&gt;0,G451/Einstellungen!$B$12,""))</f>
        <v/>
      </c>
      <c r="O451" s="18"/>
      <c r="P451" s="21" t="str">
        <f aca="false">IF(OR(O451="",F451=""),"",F451/O451-1)</f>
        <v/>
      </c>
      <c r="Q451" s="10"/>
      <c r="R451" s="22" t="str">
        <f aca="false">IF(I451="Verloren",N(R450)+1,IF(I451="Storniert",N(R450),IF(I451="","",0)))</f>
        <v/>
      </c>
    </row>
    <row r="452" customFormat="false" ht="15" hidden="false" customHeight="false" outlineLevel="0" collapsed="false">
      <c r="A452" s="17"/>
      <c r="B452" s="10"/>
      <c r="C452" s="10"/>
      <c r="D452" s="10"/>
      <c r="E452" s="10"/>
      <c r="F452" s="18"/>
      <c r="G452" s="8"/>
      <c r="H452" s="10"/>
      <c r="I452" s="10"/>
      <c r="J452" s="19" t="str">
        <f aca="false">IF(OR(I452="",G452=""),"",IF(I452="Verloren",0,IF(I452="Storniert",G452,IF(H452="Vom Einsatz",ROUND(G452*(1-Einstellungen!$B$6)*F452,2),IF(H452="Vom Gewinn",ROUND(G452+(G452*F452-G452)*(1-Einstellungen!$B$6),2),ROUND(G452*F452,2))))))</f>
        <v/>
      </c>
      <c r="K452" s="8"/>
      <c r="L452" s="19" t="str">
        <f aca="false">IF(J452="","",IF(K452&lt;&gt;"",K452,J452)-G452)</f>
        <v/>
      </c>
      <c r="M452" s="19" t="str">
        <f aca="false">IF(L452="","",Einstellungen!$B$4+SUM($L$6:L452))</f>
        <v/>
      </c>
      <c r="N452" s="20" t="str">
        <f aca="false">IF(G452="","",IF(Einstellungen!$B$12&gt;0,G452/Einstellungen!$B$12,""))</f>
        <v/>
      </c>
      <c r="O452" s="18"/>
      <c r="P452" s="21" t="str">
        <f aca="false">IF(OR(O452="",F452=""),"",F452/O452-1)</f>
        <v/>
      </c>
      <c r="Q452" s="10"/>
      <c r="R452" s="22" t="str">
        <f aca="false">IF(I452="Verloren",N(R451)+1,IF(I452="Storniert",N(R451),IF(I452="","",0)))</f>
        <v/>
      </c>
    </row>
    <row r="453" customFormat="false" ht="15" hidden="false" customHeight="false" outlineLevel="0" collapsed="false">
      <c r="A453" s="17"/>
      <c r="B453" s="10"/>
      <c r="C453" s="10"/>
      <c r="D453" s="10"/>
      <c r="E453" s="10"/>
      <c r="F453" s="18"/>
      <c r="G453" s="8"/>
      <c r="H453" s="10"/>
      <c r="I453" s="10"/>
      <c r="J453" s="19" t="str">
        <f aca="false">IF(OR(I453="",G453=""),"",IF(I453="Verloren",0,IF(I453="Storniert",G453,IF(H453="Vom Einsatz",ROUND(G453*(1-Einstellungen!$B$6)*F453,2),IF(H453="Vom Gewinn",ROUND(G453+(G453*F453-G453)*(1-Einstellungen!$B$6),2),ROUND(G453*F453,2))))))</f>
        <v/>
      </c>
      <c r="K453" s="8"/>
      <c r="L453" s="19" t="str">
        <f aca="false">IF(J453="","",IF(K453&lt;&gt;"",K453,J453)-G453)</f>
        <v/>
      </c>
      <c r="M453" s="19" t="str">
        <f aca="false">IF(L453="","",Einstellungen!$B$4+SUM($L$6:L453))</f>
        <v/>
      </c>
      <c r="N453" s="20" t="str">
        <f aca="false">IF(G453="","",IF(Einstellungen!$B$12&gt;0,G453/Einstellungen!$B$12,""))</f>
        <v/>
      </c>
      <c r="O453" s="18"/>
      <c r="P453" s="21" t="str">
        <f aca="false">IF(OR(O453="",F453=""),"",F453/O453-1)</f>
        <v/>
      </c>
      <c r="Q453" s="10"/>
      <c r="R453" s="22" t="str">
        <f aca="false">IF(I453="Verloren",N(R452)+1,IF(I453="Storniert",N(R452),IF(I453="","",0)))</f>
        <v/>
      </c>
    </row>
    <row r="454" customFormat="false" ht="15" hidden="false" customHeight="false" outlineLevel="0" collapsed="false">
      <c r="A454" s="17"/>
      <c r="B454" s="10"/>
      <c r="C454" s="10"/>
      <c r="D454" s="10"/>
      <c r="E454" s="10"/>
      <c r="F454" s="18"/>
      <c r="G454" s="8"/>
      <c r="H454" s="10"/>
      <c r="I454" s="10"/>
      <c r="J454" s="19" t="str">
        <f aca="false">IF(OR(I454="",G454=""),"",IF(I454="Verloren",0,IF(I454="Storniert",G454,IF(H454="Vom Einsatz",ROUND(G454*(1-Einstellungen!$B$6)*F454,2),IF(H454="Vom Gewinn",ROUND(G454+(G454*F454-G454)*(1-Einstellungen!$B$6),2),ROUND(G454*F454,2))))))</f>
        <v/>
      </c>
      <c r="K454" s="8"/>
      <c r="L454" s="19" t="str">
        <f aca="false">IF(J454="","",IF(K454&lt;&gt;"",K454,J454)-G454)</f>
        <v/>
      </c>
      <c r="M454" s="19" t="str">
        <f aca="false">IF(L454="","",Einstellungen!$B$4+SUM($L$6:L454))</f>
        <v/>
      </c>
      <c r="N454" s="20" t="str">
        <f aca="false">IF(G454="","",IF(Einstellungen!$B$12&gt;0,G454/Einstellungen!$B$12,""))</f>
        <v/>
      </c>
      <c r="O454" s="18"/>
      <c r="P454" s="21" t="str">
        <f aca="false">IF(OR(O454="",F454=""),"",F454/O454-1)</f>
        <v/>
      </c>
      <c r="Q454" s="10"/>
      <c r="R454" s="22" t="str">
        <f aca="false">IF(I454="Verloren",N(R453)+1,IF(I454="Storniert",N(R453),IF(I454="","",0)))</f>
        <v/>
      </c>
    </row>
    <row r="455" customFormat="false" ht="15" hidden="false" customHeight="false" outlineLevel="0" collapsed="false">
      <c r="A455" s="17"/>
      <c r="B455" s="10"/>
      <c r="C455" s="10"/>
      <c r="D455" s="10"/>
      <c r="E455" s="10"/>
      <c r="F455" s="18"/>
      <c r="G455" s="8"/>
      <c r="H455" s="10"/>
      <c r="I455" s="10"/>
      <c r="J455" s="19" t="str">
        <f aca="false">IF(OR(I455="",G455=""),"",IF(I455="Verloren",0,IF(I455="Storniert",G455,IF(H455="Vom Einsatz",ROUND(G455*(1-Einstellungen!$B$6)*F455,2),IF(H455="Vom Gewinn",ROUND(G455+(G455*F455-G455)*(1-Einstellungen!$B$6),2),ROUND(G455*F455,2))))))</f>
        <v/>
      </c>
      <c r="K455" s="8"/>
      <c r="L455" s="19" t="str">
        <f aca="false">IF(J455="","",IF(K455&lt;&gt;"",K455,J455)-G455)</f>
        <v/>
      </c>
      <c r="M455" s="19" t="str">
        <f aca="false">IF(L455="","",Einstellungen!$B$4+SUM($L$6:L455))</f>
        <v/>
      </c>
      <c r="N455" s="20" t="str">
        <f aca="false">IF(G455="","",IF(Einstellungen!$B$12&gt;0,G455/Einstellungen!$B$12,""))</f>
        <v/>
      </c>
      <c r="O455" s="18"/>
      <c r="P455" s="21" t="str">
        <f aca="false">IF(OR(O455="",F455=""),"",F455/O455-1)</f>
        <v/>
      </c>
      <c r="Q455" s="10"/>
      <c r="R455" s="22" t="str">
        <f aca="false">IF(I455="Verloren",N(R454)+1,IF(I455="Storniert",N(R454),IF(I455="","",0)))</f>
        <v/>
      </c>
    </row>
    <row r="456" customFormat="false" ht="15" hidden="false" customHeight="false" outlineLevel="0" collapsed="false">
      <c r="A456" s="17"/>
      <c r="B456" s="10"/>
      <c r="C456" s="10"/>
      <c r="D456" s="10"/>
      <c r="E456" s="10"/>
      <c r="F456" s="18"/>
      <c r="G456" s="8"/>
      <c r="H456" s="10"/>
      <c r="I456" s="10"/>
      <c r="J456" s="19" t="str">
        <f aca="false">IF(OR(I456="",G456=""),"",IF(I456="Verloren",0,IF(I456="Storniert",G456,IF(H456="Vom Einsatz",ROUND(G456*(1-Einstellungen!$B$6)*F456,2),IF(H456="Vom Gewinn",ROUND(G456+(G456*F456-G456)*(1-Einstellungen!$B$6),2),ROUND(G456*F456,2))))))</f>
        <v/>
      </c>
      <c r="K456" s="8"/>
      <c r="L456" s="19" t="str">
        <f aca="false">IF(J456="","",IF(K456&lt;&gt;"",K456,J456)-G456)</f>
        <v/>
      </c>
      <c r="M456" s="19" t="str">
        <f aca="false">IF(L456="","",Einstellungen!$B$4+SUM($L$6:L456))</f>
        <v/>
      </c>
      <c r="N456" s="20" t="str">
        <f aca="false">IF(G456="","",IF(Einstellungen!$B$12&gt;0,G456/Einstellungen!$B$12,""))</f>
        <v/>
      </c>
      <c r="O456" s="18"/>
      <c r="P456" s="21" t="str">
        <f aca="false">IF(OR(O456="",F456=""),"",F456/O456-1)</f>
        <v/>
      </c>
      <c r="Q456" s="10"/>
      <c r="R456" s="22" t="str">
        <f aca="false">IF(I456="Verloren",N(R455)+1,IF(I456="Storniert",N(R455),IF(I456="","",0)))</f>
        <v/>
      </c>
    </row>
    <row r="457" customFormat="false" ht="15" hidden="false" customHeight="false" outlineLevel="0" collapsed="false">
      <c r="A457" s="17"/>
      <c r="B457" s="10"/>
      <c r="C457" s="10"/>
      <c r="D457" s="10"/>
      <c r="E457" s="10"/>
      <c r="F457" s="18"/>
      <c r="G457" s="8"/>
      <c r="H457" s="10"/>
      <c r="I457" s="10"/>
      <c r="J457" s="19" t="str">
        <f aca="false">IF(OR(I457="",G457=""),"",IF(I457="Verloren",0,IF(I457="Storniert",G457,IF(H457="Vom Einsatz",ROUND(G457*(1-Einstellungen!$B$6)*F457,2),IF(H457="Vom Gewinn",ROUND(G457+(G457*F457-G457)*(1-Einstellungen!$B$6),2),ROUND(G457*F457,2))))))</f>
        <v/>
      </c>
      <c r="K457" s="8"/>
      <c r="L457" s="19" t="str">
        <f aca="false">IF(J457="","",IF(K457&lt;&gt;"",K457,J457)-G457)</f>
        <v/>
      </c>
      <c r="M457" s="19" t="str">
        <f aca="false">IF(L457="","",Einstellungen!$B$4+SUM($L$6:L457))</f>
        <v/>
      </c>
      <c r="N457" s="20" t="str">
        <f aca="false">IF(G457="","",IF(Einstellungen!$B$12&gt;0,G457/Einstellungen!$B$12,""))</f>
        <v/>
      </c>
      <c r="O457" s="18"/>
      <c r="P457" s="21" t="str">
        <f aca="false">IF(OR(O457="",F457=""),"",F457/O457-1)</f>
        <v/>
      </c>
      <c r="Q457" s="10"/>
      <c r="R457" s="22" t="str">
        <f aca="false">IF(I457="Verloren",N(R456)+1,IF(I457="Storniert",N(R456),IF(I457="","",0)))</f>
        <v/>
      </c>
    </row>
    <row r="458" customFormat="false" ht="15" hidden="false" customHeight="false" outlineLevel="0" collapsed="false">
      <c r="A458" s="17"/>
      <c r="B458" s="10"/>
      <c r="C458" s="10"/>
      <c r="D458" s="10"/>
      <c r="E458" s="10"/>
      <c r="F458" s="18"/>
      <c r="G458" s="8"/>
      <c r="H458" s="10"/>
      <c r="I458" s="10"/>
      <c r="J458" s="19" t="str">
        <f aca="false">IF(OR(I458="",G458=""),"",IF(I458="Verloren",0,IF(I458="Storniert",G458,IF(H458="Vom Einsatz",ROUND(G458*(1-Einstellungen!$B$6)*F458,2),IF(H458="Vom Gewinn",ROUND(G458+(G458*F458-G458)*(1-Einstellungen!$B$6),2),ROUND(G458*F458,2))))))</f>
        <v/>
      </c>
      <c r="K458" s="8"/>
      <c r="L458" s="19" t="str">
        <f aca="false">IF(J458="","",IF(K458&lt;&gt;"",K458,J458)-G458)</f>
        <v/>
      </c>
      <c r="M458" s="19" t="str">
        <f aca="false">IF(L458="","",Einstellungen!$B$4+SUM($L$6:L458))</f>
        <v/>
      </c>
      <c r="N458" s="20" t="str">
        <f aca="false">IF(G458="","",IF(Einstellungen!$B$12&gt;0,G458/Einstellungen!$B$12,""))</f>
        <v/>
      </c>
      <c r="O458" s="18"/>
      <c r="P458" s="21" t="str">
        <f aca="false">IF(OR(O458="",F458=""),"",F458/O458-1)</f>
        <v/>
      </c>
      <c r="Q458" s="10"/>
      <c r="R458" s="22" t="str">
        <f aca="false">IF(I458="Verloren",N(R457)+1,IF(I458="Storniert",N(R457),IF(I458="","",0)))</f>
        <v/>
      </c>
    </row>
    <row r="459" customFormat="false" ht="15" hidden="false" customHeight="false" outlineLevel="0" collapsed="false">
      <c r="A459" s="17"/>
      <c r="B459" s="10"/>
      <c r="C459" s="10"/>
      <c r="D459" s="10"/>
      <c r="E459" s="10"/>
      <c r="F459" s="18"/>
      <c r="G459" s="8"/>
      <c r="H459" s="10"/>
      <c r="I459" s="10"/>
      <c r="J459" s="19" t="str">
        <f aca="false">IF(OR(I459="",G459=""),"",IF(I459="Verloren",0,IF(I459="Storniert",G459,IF(H459="Vom Einsatz",ROUND(G459*(1-Einstellungen!$B$6)*F459,2),IF(H459="Vom Gewinn",ROUND(G459+(G459*F459-G459)*(1-Einstellungen!$B$6),2),ROUND(G459*F459,2))))))</f>
        <v/>
      </c>
      <c r="K459" s="8"/>
      <c r="L459" s="19" t="str">
        <f aca="false">IF(J459="","",IF(K459&lt;&gt;"",K459,J459)-G459)</f>
        <v/>
      </c>
      <c r="M459" s="19" t="str">
        <f aca="false">IF(L459="","",Einstellungen!$B$4+SUM($L$6:L459))</f>
        <v/>
      </c>
      <c r="N459" s="20" t="str">
        <f aca="false">IF(G459="","",IF(Einstellungen!$B$12&gt;0,G459/Einstellungen!$B$12,""))</f>
        <v/>
      </c>
      <c r="O459" s="18"/>
      <c r="P459" s="21" t="str">
        <f aca="false">IF(OR(O459="",F459=""),"",F459/O459-1)</f>
        <v/>
      </c>
      <c r="Q459" s="10"/>
      <c r="R459" s="22" t="str">
        <f aca="false">IF(I459="Verloren",N(R458)+1,IF(I459="Storniert",N(R458),IF(I459="","",0)))</f>
        <v/>
      </c>
    </row>
    <row r="460" customFormat="false" ht="15" hidden="false" customHeight="false" outlineLevel="0" collapsed="false">
      <c r="A460" s="17"/>
      <c r="B460" s="10"/>
      <c r="C460" s="10"/>
      <c r="D460" s="10"/>
      <c r="E460" s="10"/>
      <c r="F460" s="18"/>
      <c r="G460" s="8"/>
      <c r="H460" s="10"/>
      <c r="I460" s="10"/>
      <c r="J460" s="19" t="str">
        <f aca="false">IF(OR(I460="",G460=""),"",IF(I460="Verloren",0,IF(I460="Storniert",G460,IF(H460="Vom Einsatz",ROUND(G460*(1-Einstellungen!$B$6)*F460,2),IF(H460="Vom Gewinn",ROUND(G460+(G460*F460-G460)*(1-Einstellungen!$B$6),2),ROUND(G460*F460,2))))))</f>
        <v/>
      </c>
      <c r="K460" s="8"/>
      <c r="L460" s="19" t="str">
        <f aca="false">IF(J460="","",IF(K460&lt;&gt;"",K460,J460)-G460)</f>
        <v/>
      </c>
      <c r="M460" s="19" t="str">
        <f aca="false">IF(L460="","",Einstellungen!$B$4+SUM($L$6:L460))</f>
        <v/>
      </c>
      <c r="N460" s="20" t="str">
        <f aca="false">IF(G460="","",IF(Einstellungen!$B$12&gt;0,G460/Einstellungen!$B$12,""))</f>
        <v/>
      </c>
      <c r="O460" s="18"/>
      <c r="P460" s="21" t="str">
        <f aca="false">IF(OR(O460="",F460=""),"",F460/O460-1)</f>
        <v/>
      </c>
      <c r="Q460" s="10"/>
      <c r="R460" s="22" t="str">
        <f aca="false">IF(I460="Verloren",N(R459)+1,IF(I460="Storniert",N(R459),IF(I460="","",0)))</f>
        <v/>
      </c>
    </row>
    <row r="461" customFormat="false" ht="15" hidden="false" customHeight="false" outlineLevel="0" collapsed="false">
      <c r="A461" s="17"/>
      <c r="B461" s="10"/>
      <c r="C461" s="10"/>
      <c r="D461" s="10"/>
      <c r="E461" s="10"/>
      <c r="F461" s="18"/>
      <c r="G461" s="8"/>
      <c r="H461" s="10"/>
      <c r="I461" s="10"/>
      <c r="J461" s="19" t="str">
        <f aca="false">IF(OR(I461="",G461=""),"",IF(I461="Verloren",0,IF(I461="Storniert",G461,IF(H461="Vom Einsatz",ROUND(G461*(1-Einstellungen!$B$6)*F461,2),IF(H461="Vom Gewinn",ROUND(G461+(G461*F461-G461)*(1-Einstellungen!$B$6),2),ROUND(G461*F461,2))))))</f>
        <v/>
      </c>
      <c r="K461" s="8"/>
      <c r="L461" s="19" t="str">
        <f aca="false">IF(J461="","",IF(K461&lt;&gt;"",K461,J461)-G461)</f>
        <v/>
      </c>
      <c r="M461" s="19" t="str">
        <f aca="false">IF(L461="","",Einstellungen!$B$4+SUM($L$6:L461))</f>
        <v/>
      </c>
      <c r="N461" s="20" t="str">
        <f aca="false">IF(G461="","",IF(Einstellungen!$B$12&gt;0,G461/Einstellungen!$B$12,""))</f>
        <v/>
      </c>
      <c r="O461" s="18"/>
      <c r="P461" s="21" t="str">
        <f aca="false">IF(OR(O461="",F461=""),"",F461/O461-1)</f>
        <v/>
      </c>
      <c r="Q461" s="10"/>
      <c r="R461" s="22" t="str">
        <f aca="false">IF(I461="Verloren",N(R460)+1,IF(I461="Storniert",N(R460),IF(I461="","",0)))</f>
        <v/>
      </c>
    </row>
    <row r="462" customFormat="false" ht="15" hidden="false" customHeight="false" outlineLevel="0" collapsed="false">
      <c r="A462" s="17"/>
      <c r="B462" s="10"/>
      <c r="C462" s="10"/>
      <c r="D462" s="10"/>
      <c r="E462" s="10"/>
      <c r="F462" s="18"/>
      <c r="G462" s="8"/>
      <c r="H462" s="10"/>
      <c r="I462" s="10"/>
      <c r="J462" s="19" t="str">
        <f aca="false">IF(OR(I462="",G462=""),"",IF(I462="Verloren",0,IF(I462="Storniert",G462,IF(H462="Vom Einsatz",ROUND(G462*(1-Einstellungen!$B$6)*F462,2),IF(H462="Vom Gewinn",ROUND(G462+(G462*F462-G462)*(1-Einstellungen!$B$6),2),ROUND(G462*F462,2))))))</f>
        <v/>
      </c>
      <c r="K462" s="8"/>
      <c r="L462" s="19" t="str">
        <f aca="false">IF(J462="","",IF(K462&lt;&gt;"",K462,J462)-G462)</f>
        <v/>
      </c>
      <c r="M462" s="19" t="str">
        <f aca="false">IF(L462="","",Einstellungen!$B$4+SUM($L$6:L462))</f>
        <v/>
      </c>
      <c r="N462" s="20" t="str">
        <f aca="false">IF(G462="","",IF(Einstellungen!$B$12&gt;0,G462/Einstellungen!$B$12,""))</f>
        <v/>
      </c>
      <c r="O462" s="18"/>
      <c r="P462" s="21" t="str">
        <f aca="false">IF(OR(O462="",F462=""),"",F462/O462-1)</f>
        <v/>
      </c>
      <c r="Q462" s="10"/>
      <c r="R462" s="22" t="str">
        <f aca="false">IF(I462="Verloren",N(R461)+1,IF(I462="Storniert",N(R461),IF(I462="","",0)))</f>
        <v/>
      </c>
    </row>
    <row r="463" customFormat="false" ht="15" hidden="false" customHeight="false" outlineLevel="0" collapsed="false">
      <c r="A463" s="17"/>
      <c r="B463" s="10"/>
      <c r="C463" s="10"/>
      <c r="D463" s="10"/>
      <c r="E463" s="10"/>
      <c r="F463" s="18"/>
      <c r="G463" s="8"/>
      <c r="H463" s="10"/>
      <c r="I463" s="10"/>
      <c r="J463" s="19" t="str">
        <f aca="false">IF(OR(I463="",G463=""),"",IF(I463="Verloren",0,IF(I463="Storniert",G463,IF(H463="Vom Einsatz",ROUND(G463*(1-Einstellungen!$B$6)*F463,2),IF(H463="Vom Gewinn",ROUND(G463+(G463*F463-G463)*(1-Einstellungen!$B$6),2),ROUND(G463*F463,2))))))</f>
        <v/>
      </c>
      <c r="K463" s="8"/>
      <c r="L463" s="19" t="str">
        <f aca="false">IF(J463="","",IF(K463&lt;&gt;"",K463,J463)-G463)</f>
        <v/>
      </c>
      <c r="M463" s="19" t="str">
        <f aca="false">IF(L463="","",Einstellungen!$B$4+SUM($L$6:L463))</f>
        <v/>
      </c>
      <c r="N463" s="20" t="str">
        <f aca="false">IF(G463="","",IF(Einstellungen!$B$12&gt;0,G463/Einstellungen!$B$12,""))</f>
        <v/>
      </c>
      <c r="O463" s="18"/>
      <c r="P463" s="21" t="str">
        <f aca="false">IF(OR(O463="",F463=""),"",F463/O463-1)</f>
        <v/>
      </c>
      <c r="Q463" s="10"/>
      <c r="R463" s="22" t="str">
        <f aca="false">IF(I463="Verloren",N(R462)+1,IF(I463="Storniert",N(R462),IF(I463="","",0)))</f>
        <v/>
      </c>
    </row>
    <row r="464" customFormat="false" ht="15" hidden="false" customHeight="false" outlineLevel="0" collapsed="false">
      <c r="A464" s="17"/>
      <c r="B464" s="10"/>
      <c r="C464" s="10"/>
      <c r="D464" s="10"/>
      <c r="E464" s="10"/>
      <c r="F464" s="18"/>
      <c r="G464" s="8"/>
      <c r="H464" s="10"/>
      <c r="I464" s="10"/>
      <c r="J464" s="19" t="str">
        <f aca="false">IF(OR(I464="",G464=""),"",IF(I464="Verloren",0,IF(I464="Storniert",G464,IF(H464="Vom Einsatz",ROUND(G464*(1-Einstellungen!$B$6)*F464,2),IF(H464="Vom Gewinn",ROUND(G464+(G464*F464-G464)*(1-Einstellungen!$B$6),2),ROUND(G464*F464,2))))))</f>
        <v/>
      </c>
      <c r="K464" s="8"/>
      <c r="L464" s="19" t="str">
        <f aca="false">IF(J464="","",IF(K464&lt;&gt;"",K464,J464)-G464)</f>
        <v/>
      </c>
      <c r="M464" s="19" t="str">
        <f aca="false">IF(L464="","",Einstellungen!$B$4+SUM($L$6:L464))</f>
        <v/>
      </c>
      <c r="N464" s="20" t="str">
        <f aca="false">IF(G464="","",IF(Einstellungen!$B$12&gt;0,G464/Einstellungen!$B$12,""))</f>
        <v/>
      </c>
      <c r="O464" s="18"/>
      <c r="P464" s="21" t="str">
        <f aca="false">IF(OR(O464="",F464=""),"",F464/O464-1)</f>
        <v/>
      </c>
      <c r="Q464" s="10"/>
      <c r="R464" s="22" t="str">
        <f aca="false">IF(I464="Verloren",N(R463)+1,IF(I464="Storniert",N(R463),IF(I464="","",0)))</f>
        <v/>
      </c>
    </row>
    <row r="465" customFormat="false" ht="15" hidden="false" customHeight="false" outlineLevel="0" collapsed="false">
      <c r="A465" s="17"/>
      <c r="B465" s="10"/>
      <c r="C465" s="10"/>
      <c r="D465" s="10"/>
      <c r="E465" s="10"/>
      <c r="F465" s="18"/>
      <c r="G465" s="8"/>
      <c r="H465" s="10"/>
      <c r="I465" s="10"/>
      <c r="J465" s="19" t="str">
        <f aca="false">IF(OR(I465="",G465=""),"",IF(I465="Verloren",0,IF(I465="Storniert",G465,IF(H465="Vom Einsatz",ROUND(G465*(1-Einstellungen!$B$6)*F465,2),IF(H465="Vom Gewinn",ROUND(G465+(G465*F465-G465)*(1-Einstellungen!$B$6),2),ROUND(G465*F465,2))))))</f>
        <v/>
      </c>
      <c r="K465" s="8"/>
      <c r="L465" s="19" t="str">
        <f aca="false">IF(J465="","",IF(K465&lt;&gt;"",K465,J465)-G465)</f>
        <v/>
      </c>
      <c r="M465" s="19" t="str">
        <f aca="false">IF(L465="","",Einstellungen!$B$4+SUM($L$6:L465))</f>
        <v/>
      </c>
      <c r="N465" s="20" t="str">
        <f aca="false">IF(G465="","",IF(Einstellungen!$B$12&gt;0,G465/Einstellungen!$B$12,""))</f>
        <v/>
      </c>
      <c r="O465" s="18"/>
      <c r="P465" s="21" t="str">
        <f aca="false">IF(OR(O465="",F465=""),"",F465/O465-1)</f>
        <v/>
      </c>
      <c r="Q465" s="10"/>
      <c r="R465" s="22" t="str">
        <f aca="false">IF(I465="Verloren",N(R464)+1,IF(I465="Storniert",N(R464),IF(I465="","",0)))</f>
        <v/>
      </c>
    </row>
    <row r="466" customFormat="false" ht="15" hidden="false" customHeight="false" outlineLevel="0" collapsed="false">
      <c r="A466" s="17"/>
      <c r="B466" s="10"/>
      <c r="C466" s="10"/>
      <c r="D466" s="10"/>
      <c r="E466" s="10"/>
      <c r="F466" s="18"/>
      <c r="G466" s="8"/>
      <c r="H466" s="10"/>
      <c r="I466" s="10"/>
      <c r="J466" s="19" t="str">
        <f aca="false">IF(OR(I466="",G466=""),"",IF(I466="Verloren",0,IF(I466="Storniert",G466,IF(H466="Vom Einsatz",ROUND(G466*(1-Einstellungen!$B$6)*F466,2),IF(H466="Vom Gewinn",ROUND(G466+(G466*F466-G466)*(1-Einstellungen!$B$6),2),ROUND(G466*F466,2))))))</f>
        <v/>
      </c>
      <c r="K466" s="8"/>
      <c r="L466" s="19" t="str">
        <f aca="false">IF(J466="","",IF(K466&lt;&gt;"",K466,J466)-G466)</f>
        <v/>
      </c>
      <c r="M466" s="19" t="str">
        <f aca="false">IF(L466="","",Einstellungen!$B$4+SUM($L$6:L466))</f>
        <v/>
      </c>
      <c r="N466" s="20" t="str">
        <f aca="false">IF(G466="","",IF(Einstellungen!$B$12&gt;0,G466/Einstellungen!$B$12,""))</f>
        <v/>
      </c>
      <c r="O466" s="18"/>
      <c r="P466" s="21" t="str">
        <f aca="false">IF(OR(O466="",F466=""),"",F466/O466-1)</f>
        <v/>
      </c>
      <c r="Q466" s="10"/>
      <c r="R466" s="22" t="str">
        <f aca="false">IF(I466="Verloren",N(R465)+1,IF(I466="Storniert",N(R465),IF(I466="","",0)))</f>
        <v/>
      </c>
    </row>
    <row r="467" customFormat="false" ht="15" hidden="false" customHeight="false" outlineLevel="0" collapsed="false">
      <c r="A467" s="17"/>
      <c r="B467" s="10"/>
      <c r="C467" s="10"/>
      <c r="D467" s="10"/>
      <c r="E467" s="10"/>
      <c r="F467" s="18"/>
      <c r="G467" s="8"/>
      <c r="H467" s="10"/>
      <c r="I467" s="10"/>
      <c r="J467" s="19" t="str">
        <f aca="false">IF(OR(I467="",G467=""),"",IF(I467="Verloren",0,IF(I467="Storniert",G467,IF(H467="Vom Einsatz",ROUND(G467*(1-Einstellungen!$B$6)*F467,2),IF(H467="Vom Gewinn",ROUND(G467+(G467*F467-G467)*(1-Einstellungen!$B$6),2),ROUND(G467*F467,2))))))</f>
        <v/>
      </c>
      <c r="K467" s="8"/>
      <c r="L467" s="19" t="str">
        <f aca="false">IF(J467="","",IF(K467&lt;&gt;"",K467,J467)-G467)</f>
        <v/>
      </c>
      <c r="M467" s="19" t="str">
        <f aca="false">IF(L467="","",Einstellungen!$B$4+SUM($L$6:L467))</f>
        <v/>
      </c>
      <c r="N467" s="20" t="str">
        <f aca="false">IF(G467="","",IF(Einstellungen!$B$12&gt;0,G467/Einstellungen!$B$12,""))</f>
        <v/>
      </c>
      <c r="O467" s="18"/>
      <c r="P467" s="21" t="str">
        <f aca="false">IF(OR(O467="",F467=""),"",F467/O467-1)</f>
        <v/>
      </c>
      <c r="Q467" s="10"/>
      <c r="R467" s="22" t="str">
        <f aca="false">IF(I467="Verloren",N(R466)+1,IF(I467="Storniert",N(R466),IF(I467="","",0)))</f>
        <v/>
      </c>
    </row>
    <row r="468" customFormat="false" ht="15" hidden="false" customHeight="false" outlineLevel="0" collapsed="false">
      <c r="A468" s="17"/>
      <c r="B468" s="10"/>
      <c r="C468" s="10"/>
      <c r="D468" s="10"/>
      <c r="E468" s="10"/>
      <c r="F468" s="18"/>
      <c r="G468" s="8"/>
      <c r="H468" s="10"/>
      <c r="I468" s="10"/>
      <c r="J468" s="19" t="str">
        <f aca="false">IF(OR(I468="",G468=""),"",IF(I468="Verloren",0,IF(I468="Storniert",G468,IF(H468="Vom Einsatz",ROUND(G468*(1-Einstellungen!$B$6)*F468,2),IF(H468="Vom Gewinn",ROUND(G468+(G468*F468-G468)*(1-Einstellungen!$B$6),2),ROUND(G468*F468,2))))))</f>
        <v/>
      </c>
      <c r="K468" s="8"/>
      <c r="L468" s="19" t="str">
        <f aca="false">IF(J468="","",IF(K468&lt;&gt;"",K468,J468)-G468)</f>
        <v/>
      </c>
      <c r="M468" s="19" t="str">
        <f aca="false">IF(L468="","",Einstellungen!$B$4+SUM($L$6:L468))</f>
        <v/>
      </c>
      <c r="N468" s="20" t="str">
        <f aca="false">IF(G468="","",IF(Einstellungen!$B$12&gt;0,G468/Einstellungen!$B$12,""))</f>
        <v/>
      </c>
      <c r="O468" s="18"/>
      <c r="P468" s="21" t="str">
        <f aca="false">IF(OR(O468="",F468=""),"",F468/O468-1)</f>
        <v/>
      </c>
      <c r="Q468" s="10"/>
      <c r="R468" s="22" t="str">
        <f aca="false">IF(I468="Verloren",N(R467)+1,IF(I468="Storniert",N(R467),IF(I468="","",0)))</f>
        <v/>
      </c>
    </row>
    <row r="469" customFormat="false" ht="15" hidden="false" customHeight="false" outlineLevel="0" collapsed="false">
      <c r="A469" s="17"/>
      <c r="B469" s="10"/>
      <c r="C469" s="10"/>
      <c r="D469" s="10"/>
      <c r="E469" s="10"/>
      <c r="F469" s="18"/>
      <c r="G469" s="8"/>
      <c r="H469" s="10"/>
      <c r="I469" s="10"/>
      <c r="J469" s="19" t="str">
        <f aca="false">IF(OR(I469="",G469=""),"",IF(I469="Verloren",0,IF(I469="Storniert",G469,IF(H469="Vom Einsatz",ROUND(G469*(1-Einstellungen!$B$6)*F469,2),IF(H469="Vom Gewinn",ROUND(G469+(G469*F469-G469)*(1-Einstellungen!$B$6),2),ROUND(G469*F469,2))))))</f>
        <v/>
      </c>
      <c r="K469" s="8"/>
      <c r="L469" s="19" t="str">
        <f aca="false">IF(J469="","",IF(K469&lt;&gt;"",K469,J469)-G469)</f>
        <v/>
      </c>
      <c r="M469" s="19" t="str">
        <f aca="false">IF(L469="","",Einstellungen!$B$4+SUM($L$6:L469))</f>
        <v/>
      </c>
      <c r="N469" s="20" t="str">
        <f aca="false">IF(G469="","",IF(Einstellungen!$B$12&gt;0,G469/Einstellungen!$B$12,""))</f>
        <v/>
      </c>
      <c r="O469" s="18"/>
      <c r="P469" s="21" t="str">
        <f aca="false">IF(OR(O469="",F469=""),"",F469/O469-1)</f>
        <v/>
      </c>
      <c r="Q469" s="10"/>
      <c r="R469" s="22" t="str">
        <f aca="false">IF(I469="Verloren",N(R468)+1,IF(I469="Storniert",N(R468),IF(I469="","",0)))</f>
        <v/>
      </c>
    </row>
    <row r="470" customFormat="false" ht="15" hidden="false" customHeight="false" outlineLevel="0" collapsed="false">
      <c r="A470" s="17"/>
      <c r="B470" s="10"/>
      <c r="C470" s="10"/>
      <c r="D470" s="10"/>
      <c r="E470" s="10"/>
      <c r="F470" s="18"/>
      <c r="G470" s="8"/>
      <c r="H470" s="10"/>
      <c r="I470" s="10"/>
      <c r="J470" s="19" t="str">
        <f aca="false">IF(OR(I470="",G470=""),"",IF(I470="Verloren",0,IF(I470="Storniert",G470,IF(H470="Vom Einsatz",ROUND(G470*(1-Einstellungen!$B$6)*F470,2),IF(H470="Vom Gewinn",ROUND(G470+(G470*F470-G470)*(1-Einstellungen!$B$6),2),ROUND(G470*F470,2))))))</f>
        <v/>
      </c>
      <c r="K470" s="8"/>
      <c r="L470" s="19" t="str">
        <f aca="false">IF(J470="","",IF(K470&lt;&gt;"",K470,J470)-G470)</f>
        <v/>
      </c>
      <c r="M470" s="19" t="str">
        <f aca="false">IF(L470="","",Einstellungen!$B$4+SUM($L$6:L470))</f>
        <v/>
      </c>
      <c r="N470" s="20" t="str">
        <f aca="false">IF(G470="","",IF(Einstellungen!$B$12&gt;0,G470/Einstellungen!$B$12,""))</f>
        <v/>
      </c>
      <c r="O470" s="18"/>
      <c r="P470" s="21" t="str">
        <f aca="false">IF(OR(O470="",F470=""),"",F470/O470-1)</f>
        <v/>
      </c>
      <c r="Q470" s="10"/>
      <c r="R470" s="22" t="str">
        <f aca="false">IF(I470="Verloren",N(R469)+1,IF(I470="Storniert",N(R469),IF(I470="","",0)))</f>
        <v/>
      </c>
    </row>
    <row r="471" customFormat="false" ht="15" hidden="false" customHeight="false" outlineLevel="0" collapsed="false">
      <c r="A471" s="17"/>
      <c r="B471" s="10"/>
      <c r="C471" s="10"/>
      <c r="D471" s="10"/>
      <c r="E471" s="10"/>
      <c r="F471" s="18"/>
      <c r="G471" s="8"/>
      <c r="H471" s="10"/>
      <c r="I471" s="10"/>
      <c r="J471" s="19" t="str">
        <f aca="false">IF(OR(I471="",G471=""),"",IF(I471="Verloren",0,IF(I471="Storniert",G471,IF(H471="Vom Einsatz",ROUND(G471*(1-Einstellungen!$B$6)*F471,2),IF(H471="Vom Gewinn",ROUND(G471+(G471*F471-G471)*(1-Einstellungen!$B$6),2),ROUND(G471*F471,2))))))</f>
        <v/>
      </c>
      <c r="K471" s="8"/>
      <c r="L471" s="19" t="str">
        <f aca="false">IF(J471="","",IF(K471&lt;&gt;"",K471,J471)-G471)</f>
        <v/>
      </c>
      <c r="M471" s="19" t="str">
        <f aca="false">IF(L471="","",Einstellungen!$B$4+SUM($L$6:L471))</f>
        <v/>
      </c>
      <c r="N471" s="20" t="str">
        <f aca="false">IF(G471="","",IF(Einstellungen!$B$12&gt;0,G471/Einstellungen!$B$12,""))</f>
        <v/>
      </c>
      <c r="O471" s="18"/>
      <c r="P471" s="21" t="str">
        <f aca="false">IF(OR(O471="",F471=""),"",F471/O471-1)</f>
        <v/>
      </c>
      <c r="Q471" s="10"/>
      <c r="R471" s="22" t="str">
        <f aca="false">IF(I471="Verloren",N(R470)+1,IF(I471="Storniert",N(R470),IF(I471="","",0)))</f>
        <v/>
      </c>
    </row>
    <row r="472" customFormat="false" ht="15" hidden="false" customHeight="false" outlineLevel="0" collapsed="false">
      <c r="A472" s="17"/>
      <c r="B472" s="10"/>
      <c r="C472" s="10"/>
      <c r="D472" s="10"/>
      <c r="E472" s="10"/>
      <c r="F472" s="18"/>
      <c r="G472" s="8"/>
      <c r="H472" s="10"/>
      <c r="I472" s="10"/>
      <c r="J472" s="19" t="str">
        <f aca="false">IF(OR(I472="",G472=""),"",IF(I472="Verloren",0,IF(I472="Storniert",G472,IF(H472="Vom Einsatz",ROUND(G472*(1-Einstellungen!$B$6)*F472,2),IF(H472="Vom Gewinn",ROUND(G472+(G472*F472-G472)*(1-Einstellungen!$B$6),2),ROUND(G472*F472,2))))))</f>
        <v/>
      </c>
      <c r="K472" s="8"/>
      <c r="L472" s="19" t="str">
        <f aca="false">IF(J472="","",IF(K472&lt;&gt;"",K472,J472)-G472)</f>
        <v/>
      </c>
      <c r="M472" s="19" t="str">
        <f aca="false">IF(L472="","",Einstellungen!$B$4+SUM($L$6:L472))</f>
        <v/>
      </c>
      <c r="N472" s="20" t="str">
        <f aca="false">IF(G472="","",IF(Einstellungen!$B$12&gt;0,G472/Einstellungen!$B$12,""))</f>
        <v/>
      </c>
      <c r="O472" s="18"/>
      <c r="P472" s="21" t="str">
        <f aca="false">IF(OR(O472="",F472=""),"",F472/O472-1)</f>
        <v/>
      </c>
      <c r="Q472" s="10"/>
      <c r="R472" s="22" t="str">
        <f aca="false">IF(I472="Verloren",N(R471)+1,IF(I472="Storniert",N(R471),IF(I472="","",0)))</f>
        <v/>
      </c>
    </row>
    <row r="473" customFormat="false" ht="15" hidden="false" customHeight="false" outlineLevel="0" collapsed="false">
      <c r="A473" s="17"/>
      <c r="B473" s="10"/>
      <c r="C473" s="10"/>
      <c r="D473" s="10"/>
      <c r="E473" s="10"/>
      <c r="F473" s="18"/>
      <c r="G473" s="8"/>
      <c r="H473" s="10"/>
      <c r="I473" s="10"/>
      <c r="J473" s="19" t="str">
        <f aca="false">IF(OR(I473="",G473=""),"",IF(I473="Verloren",0,IF(I473="Storniert",G473,IF(H473="Vom Einsatz",ROUND(G473*(1-Einstellungen!$B$6)*F473,2),IF(H473="Vom Gewinn",ROUND(G473+(G473*F473-G473)*(1-Einstellungen!$B$6),2),ROUND(G473*F473,2))))))</f>
        <v/>
      </c>
      <c r="K473" s="8"/>
      <c r="L473" s="19" t="str">
        <f aca="false">IF(J473="","",IF(K473&lt;&gt;"",K473,J473)-G473)</f>
        <v/>
      </c>
      <c r="M473" s="19" t="str">
        <f aca="false">IF(L473="","",Einstellungen!$B$4+SUM($L$6:L473))</f>
        <v/>
      </c>
      <c r="N473" s="20" t="str">
        <f aca="false">IF(G473="","",IF(Einstellungen!$B$12&gt;0,G473/Einstellungen!$B$12,""))</f>
        <v/>
      </c>
      <c r="O473" s="18"/>
      <c r="P473" s="21" t="str">
        <f aca="false">IF(OR(O473="",F473=""),"",F473/O473-1)</f>
        <v/>
      </c>
      <c r="Q473" s="10"/>
      <c r="R473" s="22" t="str">
        <f aca="false">IF(I473="Verloren",N(R472)+1,IF(I473="Storniert",N(R472),IF(I473="","",0)))</f>
        <v/>
      </c>
    </row>
    <row r="474" customFormat="false" ht="15" hidden="false" customHeight="false" outlineLevel="0" collapsed="false">
      <c r="A474" s="17"/>
      <c r="B474" s="10"/>
      <c r="C474" s="10"/>
      <c r="D474" s="10"/>
      <c r="E474" s="10"/>
      <c r="F474" s="18"/>
      <c r="G474" s="8"/>
      <c r="H474" s="10"/>
      <c r="I474" s="10"/>
      <c r="J474" s="19" t="str">
        <f aca="false">IF(OR(I474="",G474=""),"",IF(I474="Verloren",0,IF(I474="Storniert",G474,IF(H474="Vom Einsatz",ROUND(G474*(1-Einstellungen!$B$6)*F474,2),IF(H474="Vom Gewinn",ROUND(G474+(G474*F474-G474)*(1-Einstellungen!$B$6),2),ROUND(G474*F474,2))))))</f>
        <v/>
      </c>
      <c r="K474" s="8"/>
      <c r="L474" s="19" t="str">
        <f aca="false">IF(J474="","",IF(K474&lt;&gt;"",K474,J474)-G474)</f>
        <v/>
      </c>
      <c r="M474" s="19" t="str">
        <f aca="false">IF(L474="","",Einstellungen!$B$4+SUM($L$6:L474))</f>
        <v/>
      </c>
      <c r="N474" s="20" t="str">
        <f aca="false">IF(G474="","",IF(Einstellungen!$B$12&gt;0,G474/Einstellungen!$B$12,""))</f>
        <v/>
      </c>
      <c r="O474" s="18"/>
      <c r="P474" s="21" t="str">
        <f aca="false">IF(OR(O474="",F474=""),"",F474/O474-1)</f>
        <v/>
      </c>
      <c r="Q474" s="10"/>
      <c r="R474" s="22" t="str">
        <f aca="false">IF(I474="Verloren",N(R473)+1,IF(I474="Storniert",N(R473),IF(I474="","",0)))</f>
        <v/>
      </c>
    </row>
    <row r="475" customFormat="false" ht="15" hidden="false" customHeight="false" outlineLevel="0" collapsed="false">
      <c r="A475" s="17"/>
      <c r="B475" s="10"/>
      <c r="C475" s="10"/>
      <c r="D475" s="10"/>
      <c r="E475" s="10"/>
      <c r="F475" s="18"/>
      <c r="G475" s="8"/>
      <c r="H475" s="10"/>
      <c r="I475" s="10"/>
      <c r="J475" s="19" t="str">
        <f aca="false">IF(OR(I475="",G475=""),"",IF(I475="Verloren",0,IF(I475="Storniert",G475,IF(H475="Vom Einsatz",ROUND(G475*(1-Einstellungen!$B$6)*F475,2),IF(H475="Vom Gewinn",ROUND(G475+(G475*F475-G475)*(1-Einstellungen!$B$6),2),ROUND(G475*F475,2))))))</f>
        <v/>
      </c>
      <c r="K475" s="8"/>
      <c r="L475" s="19" t="str">
        <f aca="false">IF(J475="","",IF(K475&lt;&gt;"",K475,J475)-G475)</f>
        <v/>
      </c>
      <c r="M475" s="19" t="str">
        <f aca="false">IF(L475="","",Einstellungen!$B$4+SUM($L$6:L475))</f>
        <v/>
      </c>
      <c r="N475" s="20" t="str">
        <f aca="false">IF(G475="","",IF(Einstellungen!$B$12&gt;0,G475/Einstellungen!$B$12,""))</f>
        <v/>
      </c>
      <c r="O475" s="18"/>
      <c r="P475" s="21" t="str">
        <f aca="false">IF(OR(O475="",F475=""),"",F475/O475-1)</f>
        <v/>
      </c>
      <c r="Q475" s="10"/>
      <c r="R475" s="22" t="str">
        <f aca="false">IF(I475="Verloren",N(R474)+1,IF(I475="Storniert",N(R474),IF(I475="","",0)))</f>
        <v/>
      </c>
    </row>
    <row r="476" customFormat="false" ht="15" hidden="false" customHeight="false" outlineLevel="0" collapsed="false">
      <c r="A476" s="17"/>
      <c r="B476" s="10"/>
      <c r="C476" s="10"/>
      <c r="D476" s="10"/>
      <c r="E476" s="10"/>
      <c r="F476" s="18"/>
      <c r="G476" s="8"/>
      <c r="H476" s="10"/>
      <c r="I476" s="10"/>
      <c r="J476" s="19" t="str">
        <f aca="false">IF(OR(I476="",G476=""),"",IF(I476="Verloren",0,IF(I476="Storniert",G476,IF(H476="Vom Einsatz",ROUND(G476*(1-Einstellungen!$B$6)*F476,2),IF(H476="Vom Gewinn",ROUND(G476+(G476*F476-G476)*(1-Einstellungen!$B$6),2),ROUND(G476*F476,2))))))</f>
        <v/>
      </c>
      <c r="K476" s="8"/>
      <c r="L476" s="19" t="str">
        <f aca="false">IF(J476="","",IF(K476&lt;&gt;"",K476,J476)-G476)</f>
        <v/>
      </c>
      <c r="M476" s="19" t="str">
        <f aca="false">IF(L476="","",Einstellungen!$B$4+SUM($L$6:L476))</f>
        <v/>
      </c>
      <c r="N476" s="20" t="str">
        <f aca="false">IF(G476="","",IF(Einstellungen!$B$12&gt;0,G476/Einstellungen!$B$12,""))</f>
        <v/>
      </c>
      <c r="O476" s="18"/>
      <c r="P476" s="21" t="str">
        <f aca="false">IF(OR(O476="",F476=""),"",F476/O476-1)</f>
        <v/>
      </c>
      <c r="Q476" s="10"/>
      <c r="R476" s="22" t="str">
        <f aca="false">IF(I476="Verloren",N(R475)+1,IF(I476="Storniert",N(R475),IF(I476="","",0)))</f>
        <v/>
      </c>
    </row>
    <row r="477" customFormat="false" ht="15" hidden="false" customHeight="false" outlineLevel="0" collapsed="false">
      <c r="A477" s="17"/>
      <c r="B477" s="10"/>
      <c r="C477" s="10"/>
      <c r="D477" s="10"/>
      <c r="E477" s="10"/>
      <c r="F477" s="18"/>
      <c r="G477" s="8"/>
      <c r="H477" s="10"/>
      <c r="I477" s="10"/>
      <c r="J477" s="19" t="str">
        <f aca="false">IF(OR(I477="",G477=""),"",IF(I477="Verloren",0,IF(I477="Storniert",G477,IF(H477="Vom Einsatz",ROUND(G477*(1-Einstellungen!$B$6)*F477,2),IF(H477="Vom Gewinn",ROUND(G477+(G477*F477-G477)*(1-Einstellungen!$B$6),2),ROUND(G477*F477,2))))))</f>
        <v/>
      </c>
      <c r="K477" s="8"/>
      <c r="L477" s="19" t="str">
        <f aca="false">IF(J477="","",IF(K477&lt;&gt;"",K477,J477)-G477)</f>
        <v/>
      </c>
      <c r="M477" s="19" t="str">
        <f aca="false">IF(L477="","",Einstellungen!$B$4+SUM($L$6:L477))</f>
        <v/>
      </c>
      <c r="N477" s="20" t="str">
        <f aca="false">IF(G477="","",IF(Einstellungen!$B$12&gt;0,G477/Einstellungen!$B$12,""))</f>
        <v/>
      </c>
      <c r="O477" s="18"/>
      <c r="P477" s="21" t="str">
        <f aca="false">IF(OR(O477="",F477=""),"",F477/O477-1)</f>
        <v/>
      </c>
      <c r="Q477" s="10"/>
      <c r="R477" s="22" t="str">
        <f aca="false">IF(I477="Verloren",N(R476)+1,IF(I477="Storniert",N(R476),IF(I477="","",0)))</f>
        <v/>
      </c>
    </row>
    <row r="478" customFormat="false" ht="15" hidden="false" customHeight="false" outlineLevel="0" collapsed="false">
      <c r="A478" s="17"/>
      <c r="B478" s="10"/>
      <c r="C478" s="10"/>
      <c r="D478" s="10"/>
      <c r="E478" s="10"/>
      <c r="F478" s="18"/>
      <c r="G478" s="8"/>
      <c r="H478" s="10"/>
      <c r="I478" s="10"/>
      <c r="J478" s="19" t="str">
        <f aca="false">IF(OR(I478="",G478=""),"",IF(I478="Verloren",0,IF(I478="Storniert",G478,IF(H478="Vom Einsatz",ROUND(G478*(1-Einstellungen!$B$6)*F478,2),IF(H478="Vom Gewinn",ROUND(G478+(G478*F478-G478)*(1-Einstellungen!$B$6),2),ROUND(G478*F478,2))))))</f>
        <v/>
      </c>
      <c r="K478" s="8"/>
      <c r="L478" s="19" t="str">
        <f aca="false">IF(J478="","",IF(K478&lt;&gt;"",K478,J478)-G478)</f>
        <v/>
      </c>
      <c r="M478" s="19" t="str">
        <f aca="false">IF(L478="","",Einstellungen!$B$4+SUM($L$6:L478))</f>
        <v/>
      </c>
      <c r="N478" s="20" t="str">
        <f aca="false">IF(G478="","",IF(Einstellungen!$B$12&gt;0,G478/Einstellungen!$B$12,""))</f>
        <v/>
      </c>
      <c r="O478" s="18"/>
      <c r="P478" s="21" t="str">
        <f aca="false">IF(OR(O478="",F478=""),"",F478/O478-1)</f>
        <v/>
      </c>
      <c r="Q478" s="10"/>
      <c r="R478" s="22" t="str">
        <f aca="false">IF(I478="Verloren",N(R477)+1,IF(I478="Storniert",N(R477),IF(I478="","",0)))</f>
        <v/>
      </c>
    </row>
    <row r="479" customFormat="false" ht="15" hidden="false" customHeight="false" outlineLevel="0" collapsed="false">
      <c r="A479" s="17"/>
      <c r="B479" s="10"/>
      <c r="C479" s="10"/>
      <c r="D479" s="10"/>
      <c r="E479" s="10"/>
      <c r="F479" s="18"/>
      <c r="G479" s="8"/>
      <c r="H479" s="10"/>
      <c r="I479" s="10"/>
      <c r="J479" s="19" t="str">
        <f aca="false">IF(OR(I479="",G479=""),"",IF(I479="Verloren",0,IF(I479="Storniert",G479,IF(H479="Vom Einsatz",ROUND(G479*(1-Einstellungen!$B$6)*F479,2),IF(H479="Vom Gewinn",ROUND(G479+(G479*F479-G479)*(1-Einstellungen!$B$6),2),ROUND(G479*F479,2))))))</f>
        <v/>
      </c>
      <c r="K479" s="8"/>
      <c r="L479" s="19" t="str">
        <f aca="false">IF(J479="","",IF(K479&lt;&gt;"",K479,J479)-G479)</f>
        <v/>
      </c>
      <c r="M479" s="19" t="str">
        <f aca="false">IF(L479="","",Einstellungen!$B$4+SUM($L$6:L479))</f>
        <v/>
      </c>
      <c r="N479" s="20" t="str">
        <f aca="false">IF(G479="","",IF(Einstellungen!$B$12&gt;0,G479/Einstellungen!$B$12,""))</f>
        <v/>
      </c>
      <c r="O479" s="18"/>
      <c r="P479" s="21" t="str">
        <f aca="false">IF(OR(O479="",F479=""),"",F479/O479-1)</f>
        <v/>
      </c>
      <c r="Q479" s="10"/>
      <c r="R479" s="22" t="str">
        <f aca="false">IF(I479="Verloren",N(R478)+1,IF(I479="Storniert",N(R478),IF(I479="","",0)))</f>
        <v/>
      </c>
    </row>
    <row r="480" customFormat="false" ht="15" hidden="false" customHeight="false" outlineLevel="0" collapsed="false">
      <c r="A480" s="17"/>
      <c r="B480" s="10"/>
      <c r="C480" s="10"/>
      <c r="D480" s="10"/>
      <c r="E480" s="10"/>
      <c r="F480" s="18"/>
      <c r="G480" s="8"/>
      <c r="H480" s="10"/>
      <c r="I480" s="10"/>
      <c r="J480" s="19" t="str">
        <f aca="false">IF(OR(I480="",G480=""),"",IF(I480="Verloren",0,IF(I480="Storniert",G480,IF(H480="Vom Einsatz",ROUND(G480*(1-Einstellungen!$B$6)*F480,2),IF(H480="Vom Gewinn",ROUND(G480+(G480*F480-G480)*(1-Einstellungen!$B$6),2),ROUND(G480*F480,2))))))</f>
        <v/>
      </c>
      <c r="K480" s="8"/>
      <c r="L480" s="19" t="str">
        <f aca="false">IF(J480="","",IF(K480&lt;&gt;"",K480,J480)-G480)</f>
        <v/>
      </c>
      <c r="M480" s="19" t="str">
        <f aca="false">IF(L480="","",Einstellungen!$B$4+SUM($L$6:L480))</f>
        <v/>
      </c>
      <c r="N480" s="20" t="str">
        <f aca="false">IF(G480="","",IF(Einstellungen!$B$12&gt;0,G480/Einstellungen!$B$12,""))</f>
        <v/>
      </c>
      <c r="O480" s="18"/>
      <c r="P480" s="21" t="str">
        <f aca="false">IF(OR(O480="",F480=""),"",F480/O480-1)</f>
        <v/>
      </c>
      <c r="Q480" s="10"/>
      <c r="R480" s="22" t="str">
        <f aca="false">IF(I480="Verloren",N(R479)+1,IF(I480="Storniert",N(R479),IF(I480="","",0)))</f>
        <v/>
      </c>
    </row>
    <row r="481" customFormat="false" ht="15" hidden="false" customHeight="false" outlineLevel="0" collapsed="false">
      <c r="A481" s="17"/>
      <c r="B481" s="10"/>
      <c r="C481" s="10"/>
      <c r="D481" s="10"/>
      <c r="E481" s="10"/>
      <c r="F481" s="18"/>
      <c r="G481" s="8"/>
      <c r="H481" s="10"/>
      <c r="I481" s="10"/>
      <c r="J481" s="19" t="str">
        <f aca="false">IF(OR(I481="",G481=""),"",IF(I481="Verloren",0,IF(I481="Storniert",G481,IF(H481="Vom Einsatz",ROUND(G481*(1-Einstellungen!$B$6)*F481,2),IF(H481="Vom Gewinn",ROUND(G481+(G481*F481-G481)*(1-Einstellungen!$B$6),2),ROUND(G481*F481,2))))))</f>
        <v/>
      </c>
      <c r="K481" s="8"/>
      <c r="L481" s="19" t="str">
        <f aca="false">IF(J481="","",IF(K481&lt;&gt;"",K481,J481)-G481)</f>
        <v/>
      </c>
      <c r="M481" s="19" t="str">
        <f aca="false">IF(L481="","",Einstellungen!$B$4+SUM($L$6:L481))</f>
        <v/>
      </c>
      <c r="N481" s="20" t="str">
        <f aca="false">IF(G481="","",IF(Einstellungen!$B$12&gt;0,G481/Einstellungen!$B$12,""))</f>
        <v/>
      </c>
      <c r="O481" s="18"/>
      <c r="P481" s="21" t="str">
        <f aca="false">IF(OR(O481="",F481=""),"",F481/O481-1)</f>
        <v/>
      </c>
      <c r="Q481" s="10"/>
      <c r="R481" s="22" t="str">
        <f aca="false">IF(I481="Verloren",N(R480)+1,IF(I481="Storniert",N(R480),IF(I481="","",0)))</f>
        <v/>
      </c>
    </row>
    <row r="482" customFormat="false" ht="15" hidden="false" customHeight="false" outlineLevel="0" collapsed="false">
      <c r="A482" s="17"/>
      <c r="B482" s="10"/>
      <c r="C482" s="10"/>
      <c r="D482" s="10"/>
      <c r="E482" s="10"/>
      <c r="F482" s="18"/>
      <c r="G482" s="8"/>
      <c r="H482" s="10"/>
      <c r="I482" s="10"/>
      <c r="J482" s="19" t="str">
        <f aca="false">IF(OR(I482="",G482=""),"",IF(I482="Verloren",0,IF(I482="Storniert",G482,IF(H482="Vom Einsatz",ROUND(G482*(1-Einstellungen!$B$6)*F482,2),IF(H482="Vom Gewinn",ROUND(G482+(G482*F482-G482)*(1-Einstellungen!$B$6),2),ROUND(G482*F482,2))))))</f>
        <v/>
      </c>
      <c r="K482" s="8"/>
      <c r="L482" s="19" t="str">
        <f aca="false">IF(J482="","",IF(K482&lt;&gt;"",K482,J482)-G482)</f>
        <v/>
      </c>
      <c r="M482" s="19" t="str">
        <f aca="false">IF(L482="","",Einstellungen!$B$4+SUM($L$6:L482))</f>
        <v/>
      </c>
      <c r="N482" s="20" t="str">
        <f aca="false">IF(G482="","",IF(Einstellungen!$B$12&gt;0,G482/Einstellungen!$B$12,""))</f>
        <v/>
      </c>
      <c r="O482" s="18"/>
      <c r="P482" s="21" t="str">
        <f aca="false">IF(OR(O482="",F482=""),"",F482/O482-1)</f>
        <v/>
      </c>
      <c r="Q482" s="10"/>
      <c r="R482" s="22" t="str">
        <f aca="false">IF(I482="Verloren",N(R481)+1,IF(I482="Storniert",N(R481),IF(I482="","",0)))</f>
        <v/>
      </c>
    </row>
    <row r="483" customFormat="false" ht="15" hidden="false" customHeight="false" outlineLevel="0" collapsed="false">
      <c r="A483" s="17"/>
      <c r="B483" s="10"/>
      <c r="C483" s="10"/>
      <c r="D483" s="10"/>
      <c r="E483" s="10"/>
      <c r="F483" s="18"/>
      <c r="G483" s="8"/>
      <c r="H483" s="10"/>
      <c r="I483" s="10"/>
      <c r="J483" s="19" t="str">
        <f aca="false">IF(OR(I483="",G483=""),"",IF(I483="Verloren",0,IF(I483="Storniert",G483,IF(H483="Vom Einsatz",ROUND(G483*(1-Einstellungen!$B$6)*F483,2),IF(H483="Vom Gewinn",ROUND(G483+(G483*F483-G483)*(1-Einstellungen!$B$6),2),ROUND(G483*F483,2))))))</f>
        <v/>
      </c>
      <c r="K483" s="8"/>
      <c r="L483" s="19" t="str">
        <f aca="false">IF(J483="","",IF(K483&lt;&gt;"",K483,J483)-G483)</f>
        <v/>
      </c>
      <c r="M483" s="19" t="str">
        <f aca="false">IF(L483="","",Einstellungen!$B$4+SUM($L$6:L483))</f>
        <v/>
      </c>
      <c r="N483" s="20" t="str">
        <f aca="false">IF(G483="","",IF(Einstellungen!$B$12&gt;0,G483/Einstellungen!$B$12,""))</f>
        <v/>
      </c>
      <c r="O483" s="18"/>
      <c r="P483" s="21" t="str">
        <f aca="false">IF(OR(O483="",F483=""),"",F483/O483-1)</f>
        <v/>
      </c>
      <c r="Q483" s="10"/>
      <c r="R483" s="22" t="str">
        <f aca="false">IF(I483="Verloren",N(R482)+1,IF(I483="Storniert",N(R482),IF(I483="","",0)))</f>
        <v/>
      </c>
    </row>
    <row r="484" customFormat="false" ht="15" hidden="false" customHeight="false" outlineLevel="0" collapsed="false">
      <c r="A484" s="17"/>
      <c r="B484" s="10"/>
      <c r="C484" s="10"/>
      <c r="D484" s="10"/>
      <c r="E484" s="10"/>
      <c r="F484" s="18"/>
      <c r="G484" s="8"/>
      <c r="H484" s="10"/>
      <c r="I484" s="10"/>
      <c r="J484" s="19" t="str">
        <f aca="false">IF(OR(I484="",G484=""),"",IF(I484="Verloren",0,IF(I484="Storniert",G484,IF(H484="Vom Einsatz",ROUND(G484*(1-Einstellungen!$B$6)*F484,2),IF(H484="Vom Gewinn",ROUND(G484+(G484*F484-G484)*(1-Einstellungen!$B$6),2),ROUND(G484*F484,2))))))</f>
        <v/>
      </c>
      <c r="K484" s="8"/>
      <c r="L484" s="19" t="str">
        <f aca="false">IF(J484="","",IF(K484&lt;&gt;"",K484,J484)-G484)</f>
        <v/>
      </c>
      <c r="M484" s="19" t="str">
        <f aca="false">IF(L484="","",Einstellungen!$B$4+SUM($L$6:L484))</f>
        <v/>
      </c>
      <c r="N484" s="20" t="str">
        <f aca="false">IF(G484="","",IF(Einstellungen!$B$12&gt;0,G484/Einstellungen!$B$12,""))</f>
        <v/>
      </c>
      <c r="O484" s="18"/>
      <c r="P484" s="21" t="str">
        <f aca="false">IF(OR(O484="",F484=""),"",F484/O484-1)</f>
        <v/>
      </c>
      <c r="Q484" s="10"/>
      <c r="R484" s="22" t="str">
        <f aca="false">IF(I484="Verloren",N(R483)+1,IF(I484="Storniert",N(R483),IF(I484="","",0)))</f>
        <v/>
      </c>
    </row>
    <row r="485" customFormat="false" ht="15" hidden="false" customHeight="false" outlineLevel="0" collapsed="false">
      <c r="A485" s="17"/>
      <c r="B485" s="10"/>
      <c r="C485" s="10"/>
      <c r="D485" s="10"/>
      <c r="E485" s="10"/>
      <c r="F485" s="18"/>
      <c r="G485" s="8"/>
      <c r="H485" s="10"/>
      <c r="I485" s="10"/>
      <c r="J485" s="19" t="str">
        <f aca="false">IF(OR(I485="",G485=""),"",IF(I485="Verloren",0,IF(I485="Storniert",G485,IF(H485="Vom Einsatz",ROUND(G485*(1-Einstellungen!$B$6)*F485,2),IF(H485="Vom Gewinn",ROUND(G485+(G485*F485-G485)*(1-Einstellungen!$B$6),2),ROUND(G485*F485,2))))))</f>
        <v/>
      </c>
      <c r="K485" s="8"/>
      <c r="L485" s="19" t="str">
        <f aca="false">IF(J485="","",IF(K485&lt;&gt;"",K485,J485)-G485)</f>
        <v/>
      </c>
      <c r="M485" s="19" t="str">
        <f aca="false">IF(L485="","",Einstellungen!$B$4+SUM($L$6:L485))</f>
        <v/>
      </c>
      <c r="N485" s="20" t="str">
        <f aca="false">IF(G485="","",IF(Einstellungen!$B$12&gt;0,G485/Einstellungen!$B$12,""))</f>
        <v/>
      </c>
      <c r="O485" s="18"/>
      <c r="P485" s="21" t="str">
        <f aca="false">IF(OR(O485="",F485=""),"",F485/O485-1)</f>
        <v/>
      </c>
      <c r="Q485" s="10"/>
      <c r="R485" s="22" t="str">
        <f aca="false">IF(I485="Verloren",N(R484)+1,IF(I485="Storniert",N(R484),IF(I485="","",0)))</f>
        <v/>
      </c>
    </row>
    <row r="486" customFormat="false" ht="15" hidden="false" customHeight="false" outlineLevel="0" collapsed="false">
      <c r="A486" s="17"/>
      <c r="B486" s="10"/>
      <c r="C486" s="10"/>
      <c r="D486" s="10"/>
      <c r="E486" s="10"/>
      <c r="F486" s="18"/>
      <c r="G486" s="8"/>
      <c r="H486" s="10"/>
      <c r="I486" s="10"/>
      <c r="J486" s="19" t="str">
        <f aca="false">IF(OR(I486="",G486=""),"",IF(I486="Verloren",0,IF(I486="Storniert",G486,IF(H486="Vom Einsatz",ROUND(G486*(1-Einstellungen!$B$6)*F486,2),IF(H486="Vom Gewinn",ROUND(G486+(G486*F486-G486)*(1-Einstellungen!$B$6),2),ROUND(G486*F486,2))))))</f>
        <v/>
      </c>
      <c r="K486" s="8"/>
      <c r="L486" s="19" t="str">
        <f aca="false">IF(J486="","",IF(K486&lt;&gt;"",K486,J486)-G486)</f>
        <v/>
      </c>
      <c r="M486" s="19" t="str">
        <f aca="false">IF(L486="","",Einstellungen!$B$4+SUM($L$6:L486))</f>
        <v/>
      </c>
      <c r="N486" s="20" t="str">
        <f aca="false">IF(G486="","",IF(Einstellungen!$B$12&gt;0,G486/Einstellungen!$B$12,""))</f>
        <v/>
      </c>
      <c r="O486" s="18"/>
      <c r="P486" s="21" t="str">
        <f aca="false">IF(OR(O486="",F486=""),"",F486/O486-1)</f>
        <v/>
      </c>
      <c r="Q486" s="10"/>
      <c r="R486" s="22" t="str">
        <f aca="false">IF(I486="Verloren",N(R485)+1,IF(I486="Storniert",N(R485),IF(I486="","",0)))</f>
        <v/>
      </c>
    </row>
    <row r="487" customFormat="false" ht="15" hidden="false" customHeight="false" outlineLevel="0" collapsed="false">
      <c r="A487" s="17"/>
      <c r="B487" s="10"/>
      <c r="C487" s="10"/>
      <c r="D487" s="10"/>
      <c r="E487" s="10"/>
      <c r="F487" s="18"/>
      <c r="G487" s="8"/>
      <c r="H487" s="10"/>
      <c r="I487" s="10"/>
      <c r="J487" s="19" t="str">
        <f aca="false">IF(OR(I487="",G487=""),"",IF(I487="Verloren",0,IF(I487="Storniert",G487,IF(H487="Vom Einsatz",ROUND(G487*(1-Einstellungen!$B$6)*F487,2),IF(H487="Vom Gewinn",ROUND(G487+(G487*F487-G487)*(1-Einstellungen!$B$6),2),ROUND(G487*F487,2))))))</f>
        <v/>
      </c>
      <c r="K487" s="8"/>
      <c r="L487" s="19" t="str">
        <f aca="false">IF(J487="","",IF(K487&lt;&gt;"",K487,J487)-G487)</f>
        <v/>
      </c>
      <c r="M487" s="19" t="str">
        <f aca="false">IF(L487="","",Einstellungen!$B$4+SUM($L$6:L487))</f>
        <v/>
      </c>
      <c r="N487" s="20" t="str">
        <f aca="false">IF(G487="","",IF(Einstellungen!$B$12&gt;0,G487/Einstellungen!$B$12,""))</f>
        <v/>
      </c>
      <c r="O487" s="18"/>
      <c r="P487" s="21" t="str">
        <f aca="false">IF(OR(O487="",F487=""),"",F487/O487-1)</f>
        <v/>
      </c>
      <c r="Q487" s="10"/>
      <c r="R487" s="22" t="str">
        <f aca="false">IF(I487="Verloren",N(R486)+1,IF(I487="Storniert",N(R486),IF(I487="","",0)))</f>
        <v/>
      </c>
    </row>
    <row r="488" customFormat="false" ht="15" hidden="false" customHeight="false" outlineLevel="0" collapsed="false">
      <c r="A488" s="17"/>
      <c r="B488" s="10"/>
      <c r="C488" s="10"/>
      <c r="D488" s="10"/>
      <c r="E488" s="10"/>
      <c r="F488" s="18"/>
      <c r="G488" s="8"/>
      <c r="H488" s="10"/>
      <c r="I488" s="10"/>
      <c r="J488" s="19" t="str">
        <f aca="false">IF(OR(I488="",G488=""),"",IF(I488="Verloren",0,IF(I488="Storniert",G488,IF(H488="Vom Einsatz",ROUND(G488*(1-Einstellungen!$B$6)*F488,2),IF(H488="Vom Gewinn",ROUND(G488+(G488*F488-G488)*(1-Einstellungen!$B$6),2),ROUND(G488*F488,2))))))</f>
        <v/>
      </c>
      <c r="K488" s="8"/>
      <c r="L488" s="19" t="str">
        <f aca="false">IF(J488="","",IF(K488&lt;&gt;"",K488,J488)-G488)</f>
        <v/>
      </c>
      <c r="M488" s="19" t="str">
        <f aca="false">IF(L488="","",Einstellungen!$B$4+SUM($L$6:L488))</f>
        <v/>
      </c>
      <c r="N488" s="20" t="str">
        <f aca="false">IF(G488="","",IF(Einstellungen!$B$12&gt;0,G488/Einstellungen!$B$12,""))</f>
        <v/>
      </c>
      <c r="O488" s="18"/>
      <c r="P488" s="21" t="str">
        <f aca="false">IF(OR(O488="",F488=""),"",F488/O488-1)</f>
        <v/>
      </c>
      <c r="Q488" s="10"/>
      <c r="R488" s="22" t="str">
        <f aca="false">IF(I488="Verloren",N(R487)+1,IF(I488="Storniert",N(R487),IF(I488="","",0)))</f>
        <v/>
      </c>
    </row>
    <row r="489" customFormat="false" ht="15" hidden="false" customHeight="false" outlineLevel="0" collapsed="false">
      <c r="A489" s="17"/>
      <c r="B489" s="10"/>
      <c r="C489" s="10"/>
      <c r="D489" s="10"/>
      <c r="E489" s="10"/>
      <c r="F489" s="18"/>
      <c r="G489" s="8"/>
      <c r="H489" s="10"/>
      <c r="I489" s="10"/>
      <c r="J489" s="19" t="str">
        <f aca="false">IF(OR(I489="",G489=""),"",IF(I489="Verloren",0,IF(I489="Storniert",G489,IF(H489="Vom Einsatz",ROUND(G489*(1-Einstellungen!$B$6)*F489,2),IF(H489="Vom Gewinn",ROUND(G489+(G489*F489-G489)*(1-Einstellungen!$B$6),2),ROUND(G489*F489,2))))))</f>
        <v/>
      </c>
      <c r="K489" s="8"/>
      <c r="L489" s="19" t="str">
        <f aca="false">IF(J489="","",IF(K489&lt;&gt;"",K489,J489)-G489)</f>
        <v/>
      </c>
      <c r="M489" s="19" t="str">
        <f aca="false">IF(L489="","",Einstellungen!$B$4+SUM($L$6:L489))</f>
        <v/>
      </c>
      <c r="N489" s="20" t="str">
        <f aca="false">IF(G489="","",IF(Einstellungen!$B$12&gt;0,G489/Einstellungen!$B$12,""))</f>
        <v/>
      </c>
      <c r="O489" s="18"/>
      <c r="P489" s="21" t="str">
        <f aca="false">IF(OR(O489="",F489=""),"",F489/O489-1)</f>
        <v/>
      </c>
      <c r="Q489" s="10"/>
      <c r="R489" s="22" t="str">
        <f aca="false">IF(I489="Verloren",N(R488)+1,IF(I489="Storniert",N(R488),IF(I489="","",0)))</f>
        <v/>
      </c>
    </row>
    <row r="490" customFormat="false" ht="15" hidden="false" customHeight="false" outlineLevel="0" collapsed="false">
      <c r="A490" s="17"/>
      <c r="B490" s="10"/>
      <c r="C490" s="10"/>
      <c r="D490" s="10"/>
      <c r="E490" s="10"/>
      <c r="F490" s="18"/>
      <c r="G490" s="8"/>
      <c r="H490" s="10"/>
      <c r="I490" s="10"/>
      <c r="J490" s="19" t="str">
        <f aca="false">IF(OR(I490="",G490=""),"",IF(I490="Verloren",0,IF(I490="Storniert",G490,IF(H490="Vom Einsatz",ROUND(G490*(1-Einstellungen!$B$6)*F490,2),IF(H490="Vom Gewinn",ROUND(G490+(G490*F490-G490)*(1-Einstellungen!$B$6),2),ROUND(G490*F490,2))))))</f>
        <v/>
      </c>
      <c r="K490" s="8"/>
      <c r="L490" s="19" t="str">
        <f aca="false">IF(J490="","",IF(K490&lt;&gt;"",K490,J490)-G490)</f>
        <v/>
      </c>
      <c r="M490" s="19" t="str">
        <f aca="false">IF(L490="","",Einstellungen!$B$4+SUM($L$6:L490))</f>
        <v/>
      </c>
      <c r="N490" s="20" t="str">
        <f aca="false">IF(G490="","",IF(Einstellungen!$B$12&gt;0,G490/Einstellungen!$B$12,""))</f>
        <v/>
      </c>
      <c r="O490" s="18"/>
      <c r="P490" s="21" t="str">
        <f aca="false">IF(OR(O490="",F490=""),"",F490/O490-1)</f>
        <v/>
      </c>
      <c r="Q490" s="10"/>
      <c r="R490" s="22" t="str">
        <f aca="false">IF(I490="Verloren",N(R489)+1,IF(I490="Storniert",N(R489),IF(I490="","",0)))</f>
        <v/>
      </c>
    </row>
    <row r="491" customFormat="false" ht="15" hidden="false" customHeight="false" outlineLevel="0" collapsed="false">
      <c r="A491" s="17"/>
      <c r="B491" s="10"/>
      <c r="C491" s="10"/>
      <c r="D491" s="10"/>
      <c r="E491" s="10"/>
      <c r="F491" s="18"/>
      <c r="G491" s="8"/>
      <c r="H491" s="10"/>
      <c r="I491" s="10"/>
      <c r="J491" s="19" t="str">
        <f aca="false">IF(OR(I491="",G491=""),"",IF(I491="Verloren",0,IF(I491="Storniert",G491,IF(H491="Vom Einsatz",ROUND(G491*(1-Einstellungen!$B$6)*F491,2),IF(H491="Vom Gewinn",ROUND(G491+(G491*F491-G491)*(1-Einstellungen!$B$6),2),ROUND(G491*F491,2))))))</f>
        <v/>
      </c>
      <c r="K491" s="8"/>
      <c r="L491" s="19" t="str">
        <f aca="false">IF(J491="","",IF(K491&lt;&gt;"",K491,J491)-G491)</f>
        <v/>
      </c>
      <c r="M491" s="19" t="str">
        <f aca="false">IF(L491="","",Einstellungen!$B$4+SUM($L$6:L491))</f>
        <v/>
      </c>
      <c r="N491" s="20" t="str">
        <f aca="false">IF(G491="","",IF(Einstellungen!$B$12&gt;0,G491/Einstellungen!$B$12,""))</f>
        <v/>
      </c>
      <c r="O491" s="18"/>
      <c r="P491" s="21" t="str">
        <f aca="false">IF(OR(O491="",F491=""),"",F491/O491-1)</f>
        <v/>
      </c>
      <c r="Q491" s="10"/>
      <c r="R491" s="22" t="str">
        <f aca="false">IF(I491="Verloren",N(R490)+1,IF(I491="Storniert",N(R490),IF(I491="","",0)))</f>
        <v/>
      </c>
    </row>
    <row r="492" customFormat="false" ht="15" hidden="false" customHeight="false" outlineLevel="0" collapsed="false">
      <c r="A492" s="17"/>
      <c r="B492" s="10"/>
      <c r="C492" s="10"/>
      <c r="D492" s="10"/>
      <c r="E492" s="10"/>
      <c r="F492" s="18"/>
      <c r="G492" s="8"/>
      <c r="H492" s="10"/>
      <c r="I492" s="10"/>
      <c r="J492" s="19" t="str">
        <f aca="false">IF(OR(I492="",G492=""),"",IF(I492="Verloren",0,IF(I492="Storniert",G492,IF(H492="Vom Einsatz",ROUND(G492*(1-Einstellungen!$B$6)*F492,2),IF(H492="Vom Gewinn",ROUND(G492+(G492*F492-G492)*(1-Einstellungen!$B$6),2),ROUND(G492*F492,2))))))</f>
        <v/>
      </c>
      <c r="K492" s="8"/>
      <c r="L492" s="19" t="str">
        <f aca="false">IF(J492="","",IF(K492&lt;&gt;"",K492,J492)-G492)</f>
        <v/>
      </c>
      <c r="M492" s="19" t="str">
        <f aca="false">IF(L492="","",Einstellungen!$B$4+SUM($L$6:L492))</f>
        <v/>
      </c>
      <c r="N492" s="20" t="str">
        <f aca="false">IF(G492="","",IF(Einstellungen!$B$12&gt;0,G492/Einstellungen!$B$12,""))</f>
        <v/>
      </c>
      <c r="O492" s="18"/>
      <c r="P492" s="21" t="str">
        <f aca="false">IF(OR(O492="",F492=""),"",F492/O492-1)</f>
        <v/>
      </c>
      <c r="Q492" s="10"/>
      <c r="R492" s="22" t="str">
        <f aca="false">IF(I492="Verloren",N(R491)+1,IF(I492="Storniert",N(R491),IF(I492="","",0)))</f>
        <v/>
      </c>
    </row>
    <row r="493" customFormat="false" ht="15" hidden="false" customHeight="false" outlineLevel="0" collapsed="false">
      <c r="A493" s="17"/>
      <c r="B493" s="10"/>
      <c r="C493" s="10"/>
      <c r="D493" s="10"/>
      <c r="E493" s="10"/>
      <c r="F493" s="18"/>
      <c r="G493" s="8"/>
      <c r="H493" s="10"/>
      <c r="I493" s="10"/>
      <c r="J493" s="19" t="str">
        <f aca="false">IF(OR(I493="",G493=""),"",IF(I493="Verloren",0,IF(I493="Storniert",G493,IF(H493="Vom Einsatz",ROUND(G493*(1-Einstellungen!$B$6)*F493,2),IF(H493="Vom Gewinn",ROUND(G493+(G493*F493-G493)*(1-Einstellungen!$B$6),2),ROUND(G493*F493,2))))))</f>
        <v/>
      </c>
      <c r="K493" s="8"/>
      <c r="L493" s="19" t="str">
        <f aca="false">IF(J493="","",IF(K493&lt;&gt;"",K493,J493)-G493)</f>
        <v/>
      </c>
      <c r="M493" s="19" t="str">
        <f aca="false">IF(L493="","",Einstellungen!$B$4+SUM($L$6:L493))</f>
        <v/>
      </c>
      <c r="N493" s="20" t="str">
        <f aca="false">IF(G493="","",IF(Einstellungen!$B$12&gt;0,G493/Einstellungen!$B$12,""))</f>
        <v/>
      </c>
      <c r="O493" s="18"/>
      <c r="P493" s="21" t="str">
        <f aca="false">IF(OR(O493="",F493=""),"",F493/O493-1)</f>
        <v/>
      </c>
      <c r="Q493" s="10"/>
      <c r="R493" s="22" t="str">
        <f aca="false">IF(I493="Verloren",N(R492)+1,IF(I493="Storniert",N(R492),IF(I493="","",0)))</f>
        <v/>
      </c>
    </row>
    <row r="494" customFormat="false" ht="15" hidden="false" customHeight="false" outlineLevel="0" collapsed="false">
      <c r="A494" s="17"/>
      <c r="B494" s="10"/>
      <c r="C494" s="10"/>
      <c r="D494" s="10"/>
      <c r="E494" s="10"/>
      <c r="F494" s="18"/>
      <c r="G494" s="8"/>
      <c r="H494" s="10"/>
      <c r="I494" s="10"/>
      <c r="J494" s="19" t="str">
        <f aca="false">IF(OR(I494="",G494=""),"",IF(I494="Verloren",0,IF(I494="Storniert",G494,IF(H494="Vom Einsatz",ROUND(G494*(1-Einstellungen!$B$6)*F494,2),IF(H494="Vom Gewinn",ROUND(G494+(G494*F494-G494)*(1-Einstellungen!$B$6),2),ROUND(G494*F494,2))))))</f>
        <v/>
      </c>
      <c r="K494" s="8"/>
      <c r="L494" s="19" t="str">
        <f aca="false">IF(J494="","",IF(K494&lt;&gt;"",K494,J494)-G494)</f>
        <v/>
      </c>
      <c r="M494" s="19" t="str">
        <f aca="false">IF(L494="","",Einstellungen!$B$4+SUM($L$6:L494))</f>
        <v/>
      </c>
      <c r="N494" s="20" t="str">
        <f aca="false">IF(G494="","",IF(Einstellungen!$B$12&gt;0,G494/Einstellungen!$B$12,""))</f>
        <v/>
      </c>
      <c r="O494" s="18"/>
      <c r="P494" s="21" t="str">
        <f aca="false">IF(OR(O494="",F494=""),"",F494/O494-1)</f>
        <v/>
      </c>
      <c r="Q494" s="10"/>
      <c r="R494" s="22" t="str">
        <f aca="false">IF(I494="Verloren",N(R493)+1,IF(I494="Storniert",N(R493),IF(I494="","",0)))</f>
        <v/>
      </c>
    </row>
    <row r="495" customFormat="false" ht="15" hidden="false" customHeight="false" outlineLevel="0" collapsed="false">
      <c r="A495" s="17"/>
      <c r="B495" s="10"/>
      <c r="C495" s="10"/>
      <c r="D495" s="10"/>
      <c r="E495" s="10"/>
      <c r="F495" s="18"/>
      <c r="G495" s="8"/>
      <c r="H495" s="10"/>
      <c r="I495" s="10"/>
      <c r="J495" s="19" t="str">
        <f aca="false">IF(OR(I495="",G495=""),"",IF(I495="Verloren",0,IF(I495="Storniert",G495,IF(H495="Vom Einsatz",ROUND(G495*(1-Einstellungen!$B$6)*F495,2),IF(H495="Vom Gewinn",ROUND(G495+(G495*F495-G495)*(1-Einstellungen!$B$6),2),ROUND(G495*F495,2))))))</f>
        <v/>
      </c>
      <c r="K495" s="8"/>
      <c r="L495" s="19" t="str">
        <f aca="false">IF(J495="","",IF(K495&lt;&gt;"",K495,J495)-G495)</f>
        <v/>
      </c>
      <c r="M495" s="19" t="str">
        <f aca="false">IF(L495="","",Einstellungen!$B$4+SUM($L$6:L495))</f>
        <v/>
      </c>
      <c r="N495" s="20" t="str">
        <f aca="false">IF(G495="","",IF(Einstellungen!$B$12&gt;0,G495/Einstellungen!$B$12,""))</f>
        <v/>
      </c>
      <c r="O495" s="18"/>
      <c r="P495" s="21" t="str">
        <f aca="false">IF(OR(O495="",F495=""),"",F495/O495-1)</f>
        <v/>
      </c>
      <c r="Q495" s="10"/>
      <c r="R495" s="22" t="str">
        <f aca="false">IF(I495="Verloren",N(R494)+1,IF(I495="Storniert",N(R494),IF(I495="","",0)))</f>
        <v/>
      </c>
    </row>
    <row r="496" customFormat="false" ht="15" hidden="false" customHeight="false" outlineLevel="0" collapsed="false">
      <c r="A496" s="17"/>
      <c r="B496" s="10"/>
      <c r="C496" s="10"/>
      <c r="D496" s="10"/>
      <c r="E496" s="10"/>
      <c r="F496" s="18"/>
      <c r="G496" s="8"/>
      <c r="H496" s="10"/>
      <c r="I496" s="10"/>
      <c r="J496" s="19" t="str">
        <f aca="false">IF(OR(I496="",G496=""),"",IF(I496="Verloren",0,IF(I496="Storniert",G496,IF(H496="Vom Einsatz",ROUND(G496*(1-Einstellungen!$B$6)*F496,2),IF(H496="Vom Gewinn",ROUND(G496+(G496*F496-G496)*(1-Einstellungen!$B$6),2),ROUND(G496*F496,2))))))</f>
        <v/>
      </c>
      <c r="K496" s="8"/>
      <c r="L496" s="19" t="str">
        <f aca="false">IF(J496="","",IF(K496&lt;&gt;"",K496,J496)-G496)</f>
        <v/>
      </c>
      <c r="M496" s="19" t="str">
        <f aca="false">IF(L496="","",Einstellungen!$B$4+SUM($L$6:L496))</f>
        <v/>
      </c>
      <c r="N496" s="20" t="str">
        <f aca="false">IF(G496="","",IF(Einstellungen!$B$12&gt;0,G496/Einstellungen!$B$12,""))</f>
        <v/>
      </c>
      <c r="O496" s="18"/>
      <c r="P496" s="21" t="str">
        <f aca="false">IF(OR(O496="",F496=""),"",F496/O496-1)</f>
        <v/>
      </c>
      <c r="Q496" s="10"/>
      <c r="R496" s="22" t="str">
        <f aca="false">IF(I496="Verloren",N(R495)+1,IF(I496="Storniert",N(R495),IF(I496="","",0)))</f>
        <v/>
      </c>
    </row>
    <row r="497" customFormat="false" ht="15" hidden="false" customHeight="false" outlineLevel="0" collapsed="false">
      <c r="A497" s="17"/>
      <c r="B497" s="10"/>
      <c r="C497" s="10"/>
      <c r="D497" s="10"/>
      <c r="E497" s="10"/>
      <c r="F497" s="18"/>
      <c r="G497" s="8"/>
      <c r="H497" s="10"/>
      <c r="I497" s="10"/>
      <c r="J497" s="19" t="str">
        <f aca="false">IF(OR(I497="",G497=""),"",IF(I497="Verloren",0,IF(I497="Storniert",G497,IF(H497="Vom Einsatz",ROUND(G497*(1-Einstellungen!$B$6)*F497,2),IF(H497="Vom Gewinn",ROUND(G497+(G497*F497-G497)*(1-Einstellungen!$B$6),2),ROUND(G497*F497,2))))))</f>
        <v/>
      </c>
      <c r="K497" s="8"/>
      <c r="L497" s="19" t="str">
        <f aca="false">IF(J497="","",IF(K497&lt;&gt;"",K497,J497)-G497)</f>
        <v/>
      </c>
      <c r="M497" s="19" t="str">
        <f aca="false">IF(L497="","",Einstellungen!$B$4+SUM($L$6:L497))</f>
        <v/>
      </c>
      <c r="N497" s="20" t="str">
        <f aca="false">IF(G497="","",IF(Einstellungen!$B$12&gt;0,G497/Einstellungen!$B$12,""))</f>
        <v/>
      </c>
      <c r="O497" s="18"/>
      <c r="P497" s="21" t="str">
        <f aca="false">IF(OR(O497="",F497=""),"",F497/O497-1)</f>
        <v/>
      </c>
      <c r="Q497" s="10"/>
      <c r="R497" s="22" t="str">
        <f aca="false">IF(I497="Verloren",N(R496)+1,IF(I497="Storniert",N(R496),IF(I497="","",0)))</f>
        <v/>
      </c>
    </row>
    <row r="498" customFormat="false" ht="15" hidden="false" customHeight="false" outlineLevel="0" collapsed="false">
      <c r="A498" s="17"/>
      <c r="B498" s="10"/>
      <c r="C498" s="10"/>
      <c r="D498" s="10"/>
      <c r="E498" s="10"/>
      <c r="F498" s="18"/>
      <c r="G498" s="8"/>
      <c r="H498" s="10"/>
      <c r="I498" s="10"/>
      <c r="J498" s="19" t="str">
        <f aca="false">IF(OR(I498="",G498=""),"",IF(I498="Verloren",0,IF(I498="Storniert",G498,IF(H498="Vom Einsatz",ROUND(G498*(1-Einstellungen!$B$6)*F498,2),IF(H498="Vom Gewinn",ROUND(G498+(G498*F498-G498)*(1-Einstellungen!$B$6),2),ROUND(G498*F498,2))))))</f>
        <v/>
      </c>
      <c r="K498" s="8"/>
      <c r="L498" s="19" t="str">
        <f aca="false">IF(J498="","",IF(K498&lt;&gt;"",K498,J498)-G498)</f>
        <v/>
      </c>
      <c r="M498" s="19" t="str">
        <f aca="false">IF(L498="","",Einstellungen!$B$4+SUM($L$6:L498))</f>
        <v/>
      </c>
      <c r="N498" s="20" t="str">
        <f aca="false">IF(G498="","",IF(Einstellungen!$B$12&gt;0,G498/Einstellungen!$B$12,""))</f>
        <v/>
      </c>
      <c r="O498" s="18"/>
      <c r="P498" s="21" t="str">
        <f aca="false">IF(OR(O498="",F498=""),"",F498/O498-1)</f>
        <v/>
      </c>
      <c r="Q498" s="10"/>
      <c r="R498" s="22" t="str">
        <f aca="false">IF(I498="Verloren",N(R497)+1,IF(I498="Storniert",N(R497),IF(I498="","",0)))</f>
        <v/>
      </c>
    </row>
    <row r="499" customFormat="false" ht="15" hidden="false" customHeight="false" outlineLevel="0" collapsed="false">
      <c r="A499" s="17"/>
      <c r="B499" s="10"/>
      <c r="C499" s="10"/>
      <c r="D499" s="10"/>
      <c r="E499" s="10"/>
      <c r="F499" s="18"/>
      <c r="G499" s="8"/>
      <c r="H499" s="10"/>
      <c r="I499" s="10"/>
      <c r="J499" s="19" t="str">
        <f aca="false">IF(OR(I499="",G499=""),"",IF(I499="Verloren",0,IF(I499="Storniert",G499,IF(H499="Vom Einsatz",ROUND(G499*(1-Einstellungen!$B$6)*F499,2),IF(H499="Vom Gewinn",ROUND(G499+(G499*F499-G499)*(1-Einstellungen!$B$6),2),ROUND(G499*F499,2))))))</f>
        <v/>
      </c>
      <c r="K499" s="8"/>
      <c r="L499" s="19" t="str">
        <f aca="false">IF(J499="","",IF(K499&lt;&gt;"",K499,J499)-G499)</f>
        <v/>
      </c>
      <c r="M499" s="19" t="str">
        <f aca="false">IF(L499="","",Einstellungen!$B$4+SUM($L$6:L499))</f>
        <v/>
      </c>
      <c r="N499" s="20" t="str">
        <f aca="false">IF(G499="","",IF(Einstellungen!$B$12&gt;0,G499/Einstellungen!$B$12,""))</f>
        <v/>
      </c>
      <c r="O499" s="18"/>
      <c r="P499" s="21" t="str">
        <f aca="false">IF(OR(O499="",F499=""),"",F499/O499-1)</f>
        <v/>
      </c>
      <c r="Q499" s="10"/>
      <c r="R499" s="22" t="str">
        <f aca="false">IF(I499="Verloren",N(R498)+1,IF(I499="Storniert",N(R498),IF(I499="","",0)))</f>
        <v/>
      </c>
    </row>
    <row r="500" customFormat="false" ht="15" hidden="false" customHeight="false" outlineLevel="0" collapsed="false">
      <c r="A500" s="17"/>
      <c r="B500" s="10"/>
      <c r="C500" s="10"/>
      <c r="D500" s="10"/>
      <c r="E500" s="10"/>
      <c r="F500" s="18"/>
      <c r="G500" s="8"/>
      <c r="H500" s="10"/>
      <c r="I500" s="10"/>
      <c r="J500" s="19" t="str">
        <f aca="false">IF(OR(I500="",G500=""),"",IF(I500="Verloren",0,IF(I500="Storniert",G500,IF(H500="Vom Einsatz",ROUND(G500*(1-Einstellungen!$B$6)*F500,2),IF(H500="Vom Gewinn",ROUND(G500+(G500*F500-G500)*(1-Einstellungen!$B$6),2),ROUND(G500*F500,2))))))</f>
        <v/>
      </c>
      <c r="K500" s="8"/>
      <c r="L500" s="19" t="str">
        <f aca="false">IF(J500="","",IF(K500&lt;&gt;"",K500,J500)-G500)</f>
        <v/>
      </c>
      <c r="M500" s="19" t="str">
        <f aca="false">IF(L500="","",Einstellungen!$B$4+SUM($L$6:L500))</f>
        <v/>
      </c>
      <c r="N500" s="20" t="str">
        <f aca="false">IF(G500="","",IF(Einstellungen!$B$12&gt;0,G500/Einstellungen!$B$12,""))</f>
        <v/>
      </c>
      <c r="O500" s="18"/>
      <c r="P500" s="21" t="str">
        <f aca="false">IF(OR(O500="",F500=""),"",F500/O500-1)</f>
        <v/>
      </c>
      <c r="Q500" s="10"/>
      <c r="R500" s="22" t="str">
        <f aca="false">IF(I500="Verloren",N(R499)+1,IF(I500="Storniert",N(R499),IF(I500="","",0)))</f>
        <v/>
      </c>
    </row>
    <row r="501" customFormat="false" ht="15" hidden="false" customHeight="false" outlineLevel="0" collapsed="false">
      <c r="A501" s="17"/>
      <c r="B501" s="10"/>
      <c r="C501" s="10"/>
      <c r="D501" s="10"/>
      <c r="E501" s="10"/>
      <c r="F501" s="18"/>
      <c r="G501" s="8"/>
      <c r="H501" s="10"/>
      <c r="I501" s="10"/>
      <c r="J501" s="19" t="str">
        <f aca="false">IF(OR(I501="",G501=""),"",IF(I501="Verloren",0,IF(I501="Storniert",G501,IF(H501="Vom Einsatz",ROUND(G501*(1-Einstellungen!$B$6)*F501,2),IF(H501="Vom Gewinn",ROUND(G501+(G501*F501-G501)*(1-Einstellungen!$B$6),2),ROUND(G501*F501,2))))))</f>
        <v/>
      </c>
      <c r="K501" s="8"/>
      <c r="L501" s="19" t="str">
        <f aca="false">IF(J501="","",IF(K501&lt;&gt;"",K501,J501)-G501)</f>
        <v/>
      </c>
      <c r="M501" s="19" t="str">
        <f aca="false">IF(L501="","",Einstellungen!$B$4+SUM($L$6:L501))</f>
        <v/>
      </c>
      <c r="N501" s="20" t="str">
        <f aca="false">IF(G501="","",IF(Einstellungen!$B$12&gt;0,G501/Einstellungen!$B$12,""))</f>
        <v/>
      </c>
      <c r="O501" s="18"/>
      <c r="P501" s="21" t="str">
        <f aca="false">IF(OR(O501="",F501=""),"",F501/O501-1)</f>
        <v/>
      </c>
      <c r="Q501" s="10"/>
      <c r="R501" s="22" t="str">
        <f aca="false">IF(I501="Verloren",N(R500)+1,IF(I501="Storniert",N(R500),IF(I501="","",0)))</f>
        <v/>
      </c>
    </row>
    <row r="502" customFormat="false" ht="15" hidden="false" customHeight="false" outlineLevel="0" collapsed="false">
      <c r="A502" s="17"/>
      <c r="B502" s="10"/>
      <c r="C502" s="10"/>
      <c r="D502" s="10"/>
      <c r="E502" s="10"/>
      <c r="F502" s="18"/>
      <c r="G502" s="8"/>
      <c r="H502" s="10"/>
      <c r="I502" s="10"/>
      <c r="J502" s="19" t="str">
        <f aca="false">IF(OR(I502="",G502=""),"",IF(I502="Verloren",0,IF(I502="Storniert",G502,IF(H502="Vom Einsatz",ROUND(G502*(1-Einstellungen!$B$6)*F502,2),IF(H502="Vom Gewinn",ROUND(G502+(G502*F502-G502)*(1-Einstellungen!$B$6),2),ROUND(G502*F502,2))))))</f>
        <v/>
      </c>
      <c r="K502" s="8"/>
      <c r="L502" s="19" t="str">
        <f aca="false">IF(J502="","",IF(K502&lt;&gt;"",K502,J502)-G502)</f>
        <v/>
      </c>
      <c r="M502" s="19" t="str">
        <f aca="false">IF(L502="","",Einstellungen!$B$4+SUM($L$6:L502))</f>
        <v/>
      </c>
      <c r="N502" s="20" t="str">
        <f aca="false">IF(G502="","",IF(Einstellungen!$B$12&gt;0,G502/Einstellungen!$B$12,""))</f>
        <v/>
      </c>
      <c r="O502" s="18"/>
      <c r="P502" s="21" t="str">
        <f aca="false">IF(OR(O502="",F502=""),"",F502/O502-1)</f>
        <v/>
      </c>
      <c r="Q502" s="10"/>
      <c r="R502" s="22" t="str">
        <f aca="false">IF(I502="Verloren",N(R501)+1,IF(I502="Storniert",N(R501),IF(I502="","",0)))</f>
        <v/>
      </c>
    </row>
    <row r="503" customFormat="false" ht="15" hidden="false" customHeight="false" outlineLevel="0" collapsed="false">
      <c r="A503" s="17"/>
      <c r="B503" s="10"/>
      <c r="C503" s="10"/>
      <c r="D503" s="10"/>
      <c r="E503" s="10"/>
      <c r="F503" s="18"/>
      <c r="G503" s="8"/>
      <c r="H503" s="10"/>
      <c r="I503" s="10"/>
      <c r="J503" s="19" t="str">
        <f aca="false">IF(OR(I503="",G503=""),"",IF(I503="Verloren",0,IF(I503="Storniert",G503,IF(H503="Vom Einsatz",ROUND(G503*(1-Einstellungen!$B$6)*F503,2),IF(H503="Vom Gewinn",ROUND(G503+(G503*F503-G503)*(1-Einstellungen!$B$6),2),ROUND(G503*F503,2))))))</f>
        <v/>
      </c>
      <c r="K503" s="8"/>
      <c r="L503" s="19" t="str">
        <f aca="false">IF(J503="","",IF(K503&lt;&gt;"",K503,J503)-G503)</f>
        <v/>
      </c>
      <c r="M503" s="19" t="str">
        <f aca="false">IF(L503="","",Einstellungen!$B$4+SUM($L$6:L503))</f>
        <v/>
      </c>
      <c r="N503" s="20" t="str">
        <f aca="false">IF(G503="","",IF(Einstellungen!$B$12&gt;0,G503/Einstellungen!$B$12,""))</f>
        <v/>
      </c>
      <c r="O503" s="18"/>
      <c r="P503" s="21" t="str">
        <f aca="false">IF(OR(O503="",F503=""),"",F503/O503-1)</f>
        <v/>
      </c>
      <c r="Q503" s="10"/>
      <c r="R503" s="22" t="str">
        <f aca="false">IF(I503="Verloren",N(R502)+1,IF(I503="Storniert",N(R502),IF(I503="","",0)))</f>
        <v/>
      </c>
    </row>
    <row r="504" customFormat="false" ht="15" hidden="false" customHeight="false" outlineLevel="0" collapsed="false">
      <c r="A504" s="17"/>
      <c r="B504" s="10"/>
      <c r="C504" s="10"/>
      <c r="D504" s="10"/>
      <c r="E504" s="10"/>
      <c r="F504" s="18"/>
      <c r="G504" s="8"/>
      <c r="H504" s="10"/>
      <c r="I504" s="10"/>
      <c r="J504" s="19" t="str">
        <f aca="false">IF(OR(I504="",G504=""),"",IF(I504="Verloren",0,IF(I504="Storniert",G504,IF(H504="Vom Einsatz",ROUND(G504*(1-Einstellungen!$B$6)*F504,2),IF(H504="Vom Gewinn",ROUND(G504+(G504*F504-G504)*(1-Einstellungen!$B$6),2),ROUND(G504*F504,2))))))</f>
        <v/>
      </c>
      <c r="K504" s="8"/>
      <c r="L504" s="19" t="str">
        <f aca="false">IF(J504="","",IF(K504&lt;&gt;"",K504,J504)-G504)</f>
        <v/>
      </c>
      <c r="M504" s="19" t="str">
        <f aca="false">IF(L504="","",Einstellungen!$B$4+SUM($L$6:L504))</f>
        <v/>
      </c>
      <c r="N504" s="20" t="str">
        <f aca="false">IF(G504="","",IF(Einstellungen!$B$12&gt;0,G504/Einstellungen!$B$12,""))</f>
        <v/>
      </c>
      <c r="O504" s="18"/>
      <c r="P504" s="21" t="str">
        <f aca="false">IF(OR(O504="",F504=""),"",F504/O504-1)</f>
        <v/>
      </c>
      <c r="Q504" s="10"/>
      <c r="R504" s="22" t="str">
        <f aca="false">IF(I504="Verloren",N(R503)+1,IF(I504="Storniert",N(R503),IF(I504="","",0)))</f>
        <v/>
      </c>
    </row>
    <row r="505" customFormat="false" ht="15" hidden="false" customHeight="false" outlineLevel="0" collapsed="false">
      <c r="A505" s="17"/>
      <c r="B505" s="10"/>
      <c r="C505" s="10"/>
      <c r="D505" s="10"/>
      <c r="E505" s="10"/>
      <c r="F505" s="18"/>
      <c r="G505" s="8"/>
      <c r="H505" s="10"/>
      <c r="I505" s="10"/>
      <c r="J505" s="19" t="str">
        <f aca="false">IF(OR(I505="",G505=""),"",IF(I505="Verloren",0,IF(I505="Storniert",G505,IF(H505="Vom Einsatz",ROUND(G505*(1-Einstellungen!$B$6)*F505,2),IF(H505="Vom Gewinn",ROUND(G505+(G505*F505-G505)*(1-Einstellungen!$B$6),2),ROUND(G505*F505,2))))))</f>
        <v/>
      </c>
      <c r="K505" s="8"/>
      <c r="L505" s="19" t="str">
        <f aca="false">IF(J505="","",IF(K505&lt;&gt;"",K505,J505)-G505)</f>
        <v/>
      </c>
      <c r="M505" s="19" t="str">
        <f aca="false">IF(L505="","",Einstellungen!$B$4+SUM($L$6:L505))</f>
        <v/>
      </c>
      <c r="N505" s="20" t="str">
        <f aca="false">IF(G505="","",IF(Einstellungen!$B$12&gt;0,G505/Einstellungen!$B$12,""))</f>
        <v/>
      </c>
      <c r="O505" s="18"/>
      <c r="P505" s="21" t="str">
        <f aca="false">IF(OR(O505="",F505=""),"",F505/O505-1)</f>
        <v/>
      </c>
      <c r="Q505" s="10"/>
      <c r="R505" s="22" t="str">
        <f aca="false">IF(I505="Verloren",N(R504)+1,IF(I505="Storniert",N(R504),IF(I505="","",0)))</f>
        <v/>
      </c>
    </row>
  </sheetData>
  <autoFilter ref="A5:R505"/>
  <conditionalFormatting sqref="L6:L505">
    <cfRule type="expression" priority="2" aboveAverage="0" equalAverage="0" bottom="0" percent="0" rank="0" text="" dxfId="7">
      <formula>AND(ISNUMBER(L6),L6&gt;0)</formula>
    </cfRule>
    <cfRule type="expression" priority="3" aboveAverage="0" equalAverage="0" bottom="0" percent="0" rank="0" text="" dxfId="8">
      <formula>AND(ISNUMBER(L6),L6&lt;0)</formula>
    </cfRule>
  </conditionalFormatting>
  <conditionalFormatting sqref="N6:N505">
    <cfRule type="expression" priority="4" aboveAverage="0" equalAverage="0" bottom="0" percent="0" rank="0" text="" dxfId="8">
      <formula>AND(ISNUMBER(N6),N6&gt;1.5)</formula>
    </cfRule>
  </conditionalFormatting>
  <dataValidations count="6">
    <dataValidation allowBlank="true" errorStyle="stop" operator="between" showDropDown="false" showErrorMessage="false" showInputMessage="false" sqref="H6:H505" type="list">
      <formula1>"Keine,Vom Einsatz,Vom Gewinn"</formula1>
      <formula2>0</formula2>
    </dataValidation>
    <dataValidation allowBlank="true" errorStyle="stop" operator="between" showDropDown="false" showErrorMessage="false" showInputMessage="false" sqref="I6:I505" type="list">
      <formula1>"Gewonnen,Verloren,Storniert"</formula1>
      <formula2>0</formula2>
    </dataValidation>
    <dataValidation allowBlank="true" errorStyle="stop" operator="between" showDropDown="false" showErrorMessage="false" showInputMessage="false" sqref="B6:B505" type="list">
      <formula1>Einstellungen!$E$4:$E$13</formula1>
      <formula2>0</formula2>
    </dataValidation>
    <dataValidation allowBlank="true" errorStyle="stop" operator="between" showDropDown="false" showErrorMessage="false" showInputMessage="false" sqref="E6:E505" type="list">
      <formula1>Einstellungen!$G$4:$G$13</formula1>
      <formula2>0</formula2>
    </dataValidation>
    <dataValidation allowBlank="true" error="Bitte eine Quote größer als 1 eintragen" errorStyle="stop" operator="greaterThan" showDropDown="false" showErrorMessage="false" showInputMessage="false" sqref="F6:F505" type="decimal">
      <formula1>1</formula1>
      <formula2>0</formula2>
    </dataValidation>
    <dataValidation allowBlank="true" errorStyle="stop" operator="greaterThan" showDropDown="false" showErrorMessage="false" showInputMessage="false" sqref="O6:O505" type="decimal">
      <formula1>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3"/>
    <col collapsed="false" customWidth="true" hidden="false" outlineLevel="0" max="4" min="4" style="0" width="18"/>
    <col collapsed="false" customWidth="true" hidden="false" outlineLevel="0" max="5" min="5" style="0" width="10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0"/>
    <col collapsed="false" customWidth="true" hidden="false" outlineLevel="0" max="9" min="9" style="0" width="3"/>
    <col collapsed="false" customWidth="true" hidden="false" outlineLevel="0" max="10" min="10" style="0" width="18"/>
    <col collapsed="false" customWidth="true" hidden="false" outlineLevel="0" max="11" min="11" style="0" width="10"/>
    <col collapsed="false" customWidth="true" hidden="false" outlineLevel="0" max="12" min="12" style="0" width="13"/>
    <col collapsed="false" customWidth="true" hidden="false" outlineLevel="0" max="13" min="13" style="0" width="15"/>
    <col collapsed="false" customWidth="true" hidden="false" outlineLevel="0" max="14" min="14" style="0" width="10"/>
  </cols>
  <sheetData>
    <row r="1" customFormat="false" ht="19.7" hidden="false" customHeight="false" outlineLevel="0" collapsed="false">
      <c r="A1" s="5" t="s">
        <v>83</v>
      </c>
    </row>
    <row r="3" customFormat="false" ht="15" hidden="false" customHeight="false" outlineLevel="0" collapsed="false">
      <c r="A3" s="6" t="s">
        <v>84</v>
      </c>
      <c r="D3" s="6" t="s">
        <v>85</v>
      </c>
    </row>
    <row r="4" customFormat="false" ht="15" hidden="false" customHeight="false" outlineLevel="0" collapsed="false">
      <c r="A4" s="7" t="s">
        <v>86</v>
      </c>
      <c r="B4" s="23" t="n">
        <f aca="false">COUNTIF(Wettbuch!$I$6:$I$505,"Gewonnen")+COUNTIF(Wettbuch!$I$6:$I$505,"Verloren")</f>
        <v>1</v>
      </c>
      <c r="D4" s="24" t="s">
        <v>87</v>
      </c>
      <c r="E4" s="10" t="n">
        <v>2026</v>
      </c>
    </row>
    <row r="5" customFormat="false" ht="15" hidden="false" customHeight="false" outlineLevel="0" collapsed="false">
      <c r="A5" s="7" t="s">
        <v>88</v>
      </c>
      <c r="B5" s="23" t="n">
        <f aca="false">COUNTIF(Wettbuch!$I$6:$I$505,"Gewonnen")</f>
        <v>1</v>
      </c>
      <c r="D5" s="25" t="s">
        <v>89</v>
      </c>
      <c r="E5" s="25" t="s">
        <v>90</v>
      </c>
      <c r="F5" s="25" t="s">
        <v>67</v>
      </c>
      <c r="G5" s="25" t="s">
        <v>71</v>
      </c>
      <c r="H5" s="25" t="s">
        <v>91</v>
      </c>
    </row>
    <row r="6" customFormat="false" ht="15" hidden="false" customHeight="false" outlineLevel="0" collapsed="false">
      <c r="A6" s="7" t="s">
        <v>92</v>
      </c>
      <c r="B6" s="26" t="n">
        <f aca="false">IFERROR(B5/B4,0)</f>
        <v>1</v>
      </c>
      <c r="D6" s="7" t="s">
        <v>93</v>
      </c>
      <c r="E6" s="27" t="n">
        <f aca="false">SUMPRODUCT((YEAR(Wettbuch!$A$6:$A$505)=$E$4)*(MONTH(Wettbuch!$A$6:$A$505)=1)*(Wettbuch!$I$6:$I$505&lt;&gt;"")*(Wettbuch!$I$6:$I$505&lt;&gt;"Storniert"))</f>
        <v>0</v>
      </c>
      <c r="F6" s="19" t="n">
        <f aca="false">SUMPRODUCT((YEAR(Wettbuch!$A$6:$A$505)=$E$4)*(MONTH(Wettbuch!$A$6:$A$505)=1)*(Wettbuch!$I$6:$I$505&lt;&gt;"")*1,Wettbuch!$G$6:$G$505)</f>
        <v>0</v>
      </c>
      <c r="G6" s="19" t="n">
        <f aca="false">SUMPRODUCT((YEAR(Wettbuch!$A$6:$A$505)=$E$4)*(MONTH(Wettbuch!$A$6:$A$505)=1)*(Wettbuch!$I$6:$I$505&lt;&gt;"")*1,Wettbuch!$L$6:$L$505)</f>
        <v>0</v>
      </c>
      <c r="H6" s="21" t="n">
        <f aca="false">IFERROR(G6/F6,0)</f>
        <v>0</v>
      </c>
    </row>
    <row r="7" customFormat="false" ht="15" hidden="false" customHeight="false" outlineLevel="0" collapsed="false">
      <c r="A7" s="7" t="s">
        <v>94</v>
      </c>
      <c r="B7" s="23" t="n">
        <f aca="false">COUNTIFS(Wettbuch!$G$6:$G$505,"&lt;&gt;",Wettbuch!$I$6:$I$505,"")</f>
        <v>0</v>
      </c>
      <c r="D7" s="7" t="s">
        <v>95</v>
      </c>
      <c r="E7" s="27" t="n">
        <f aca="false">SUMPRODUCT((YEAR(Wettbuch!$A$6:$A$505)=$E$4)*(MONTH(Wettbuch!$A$6:$A$505)=2)*(Wettbuch!$I$6:$I$505&lt;&gt;"")*(Wettbuch!$I$6:$I$505&lt;&gt;"Storniert"))</f>
        <v>0</v>
      </c>
      <c r="F7" s="19" t="n">
        <f aca="false">SUMPRODUCT((YEAR(Wettbuch!$A$6:$A$505)=$E$4)*(MONTH(Wettbuch!$A$6:$A$505)=2)*(Wettbuch!$I$6:$I$505&lt;&gt;"")*1,Wettbuch!$G$6:$G$505)</f>
        <v>0</v>
      </c>
      <c r="G7" s="19" t="n">
        <f aca="false">SUMPRODUCT((YEAR(Wettbuch!$A$6:$A$505)=$E$4)*(MONTH(Wettbuch!$A$6:$A$505)=2)*(Wettbuch!$I$6:$I$505&lt;&gt;"")*1,Wettbuch!$L$6:$L$505)</f>
        <v>0</v>
      </c>
      <c r="H7" s="21" t="n">
        <f aca="false">IFERROR(G7/F7,0)</f>
        <v>0</v>
      </c>
    </row>
    <row r="8" customFormat="false" ht="15" hidden="false" customHeight="false" outlineLevel="0" collapsed="false">
      <c r="A8" s="7" t="s">
        <v>96</v>
      </c>
      <c r="B8" s="14" t="n">
        <f aca="false">SUMIFS(Wettbuch!$G$6:$G$505,Wettbuch!$I$6:$I$505,"&lt;&gt;")</f>
        <v>4</v>
      </c>
      <c r="D8" s="7" t="s">
        <v>97</v>
      </c>
      <c r="E8" s="27" t="n">
        <f aca="false">SUMPRODUCT((YEAR(Wettbuch!$A$6:$A$505)=$E$4)*(MONTH(Wettbuch!$A$6:$A$505)=3)*(Wettbuch!$I$6:$I$505&lt;&gt;"")*(Wettbuch!$I$6:$I$505&lt;&gt;"Storniert"))</f>
        <v>0</v>
      </c>
      <c r="F8" s="19" t="n">
        <f aca="false">SUMPRODUCT((YEAR(Wettbuch!$A$6:$A$505)=$E$4)*(MONTH(Wettbuch!$A$6:$A$505)=3)*(Wettbuch!$I$6:$I$505&lt;&gt;"")*1,Wettbuch!$G$6:$G$505)</f>
        <v>0</v>
      </c>
      <c r="G8" s="19" t="n">
        <f aca="false">SUMPRODUCT((YEAR(Wettbuch!$A$6:$A$505)=$E$4)*(MONTH(Wettbuch!$A$6:$A$505)=3)*(Wettbuch!$I$6:$I$505&lt;&gt;"")*1,Wettbuch!$L$6:$L$505)</f>
        <v>0</v>
      </c>
      <c r="H8" s="21" t="n">
        <f aca="false">IFERROR(G8/F8,0)</f>
        <v>0</v>
      </c>
    </row>
    <row r="9" customFormat="false" ht="15" hidden="false" customHeight="false" outlineLevel="0" collapsed="false">
      <c r="A9" s="7" t="s">
        <v>98</v>
      </c>
      <c r="B9" s="14" t="n">
        <f aca="false">B8+B10</f>
        <v>8.2</v>
      </c>
      <c r="D9" s="7" t="s">
        <v>99</v>
      </c>
      <c r="E9" s="27" t="n">
        <f aca="false">SUMPRODUCT((YEAR(Wettbuch!$A$6:$A$505)=$E$4)*(MONTH(Wettbuch!$A$6:$A$505)=4)*(Wettbuch!$I$6:$I$505&lt;&gt;"")*(Wettbuch!$I$6:$I$505&lt;&gt;"Storniert"))</f>
        <v>0</v>
      </c>
      <c r="F9" s="19" t="n">
        <f aca="false">SUMPRODUCT((YEAR(Wettbuch!$A$6:$A$505)=$E$4)*(MONTH(Wettbuch!$A$6:$A$505)=4)*(Wettbuch!$I$6:$I$505&lt;&gt;"")*1,Wettbuch!$G$6:$G$505)</f>
        <v>0</v>
      </c>
      <c r="G9" s="19" t="n">
        <f aca="false">SUMPRODUCT((YEAR(Wettbuch!$A$6:$A$505)=$E$4)*(MONTH(Wettbuch!$A$6:$A$505)=4)*(Wettbuch!$I$6:$I$505&lt;&gt;"")*1,Wettbuch!$L$6:$L$505)</f>
        <v>0</v>
      </c>
      <c r="H9" s="21" t="n">
        <f aca="false">IFERROR(G9/F9,0)</f>
        <v>0</v>
      </c>
    </row>
    <row r="10" customFormat="false" ht="15" hidden="false" customHeight="false" outlineLevel="0" collapsed="false">
      <c r="A10" s="7" t="s">
        <v>71</v>
      </c>
      <c r="B10" s="14" t="n">
        <f aca="false">SUM(Wettbuch!$L$6:$L$505)</f>
        <v>4.2</v>
      </c>
      <c r="D10" s="7" t="s">
        <v>100</v>
      </c>
      <c r="E10" s="27" t="n">
        <f aca="false">SUMPRODUCT((YEAR(Wettbuch!$A$6:$A$505)=$E$4)*(MONTH(Wettbuch!$A$6:$A$505)=5)*(Wettbuch!$I$6:$I$505&lt;&gt;"")*(Wettbuch!$I$6:$I$505&lt;&gt;"Storniert"))</f>
        <v>0</v>
      </c>
      <c r="F10" s="19" t="n">
        <f aca="false">SUMPRODUCT((YEAR(Wettbuch!$A$6:$A$505)=$E$4)*(MONTH(Wettbuch!$A$6:$A$505)=5)*(Wettbuch!$I$6:$I$505&lt;&gt;"")*1,Wettbuch!$G$6:$G$505)</f>
        <v>0</v>
      </c>
      <c r="G10" s="19" t="n">
        <f aca="false">SUMPRODUCT((YEAR(Wettbuch!$A$6:$A$505)=$E$4)*(MONTH(Wettbuch!$A$6:$A$505)=5)*(Wettbuch!$I$6:$I$505&lt;&gt;"")*1,Wettbuch!$L$6:$L$505)</f>
        <v>0</v>
      </c>
      <c r="H10" s="21" t="n">
        <f aca="false">IFERROR(G10/F10,0)</f>
        <v>0</v>
      </c>
    </row>
    <row r="11" customFormat="false" ht="15" hidden="false" customHeight="false" outlineLevel="0" collapsed="false">
      <c r="A11" s="7" t="s">
        <v>101</v>
      </c>
      <c r="B11" s="28" t="n">
        <f aca="false">IFERROR(B10/B8,0)</f>
        <v>1.05</v>
      </c>
      <c r="D11" s="7" t="s">
        <v>102</v>
      </c>
      <c r="E11" s="27" t="n">
        <f aca="false">SUMPRODUCT((YEAR(Wettbuch!$A$6:$A$505)=$E$4)*(MONTH(Wettbuch!$A$6:$A$505)=6)*(Wettbuch!$I$6:$I$505&lt;&gt;"")*(Wettbuch!$I$6:$I$505&lt;&gt;"Storniert"))</f>
        <v>0</v>
      </c>
      <c r="F11" s="19" t="n">
        <f aca="false">SUMPRODUCT((YEAR(Wettbuch!$A$6:$A$505)=$E$4)*(MONTH(Wettbuch!$A$6:$A$505)=6)*(Wettbuch!$I$6:$I$505&lt;&gt;"")*1,Wettbuch!$G$6:$G$505)</f>
        <v>0</v>
      </c>
      <c r="G11" s="19" t="n">
        <f aca="false">SUMPRODUCT((YEAR(Wettbuch!$A$6:$A$505)=$E$4)*(MONTH(Wettbuch!$A$6:$A$505)=6)*(Wettbuch!$I$6:$I$505&lt;&gt;"")*1,Wettbuch!$L$6:$L$505)</f>
        <v>0</v>
      </c>
      <c r="H11" s="21" t="n">
        <f aca="false">IFERROR(G11/F11,0)</f>
        <v>0</v>
      </c>
    </row>
    <row r="12" customFormat="false" ht="15" hidden="false" customHeight="false" outlineLevel="0" collapsed="false">
      <c r="A12" s="7" t="s">
        <v>103</v>
      </c>
      <c r="B12" s="28" t="n">
        <f aca="false">IFERROR(B10/Einstellungen!B4,0)</f>
        <v>0.021</v>
      </c>
      <c r="D12" s="7" t="s">
        <v>104</v>
      </c>
      <c r="E12" s="27" t="n">
        <f aca="false">SUMPRODUCT((YEAR(Wettbuch!$A$6:$A$505)=$E$4)*(MONTH(Wettbuch!$A$6:$A$505)=7)*(Wettbuch!$I$6:$I$505&lt;&gt;"")*(Wettbuch!$I$6:$I$505&lt;&gt;"Storniert"))</f>
        <v>0</v>
      </c>
      <c r="F12" s="19" t="n">
        <f aca="false">SUMPRODUCT((YEAR(Wettbuch!$A$6:$A$505)=$E$4)*(MONTH(Wettbuch!$A$6:$A$505)=7)*(Wettbuch!$I$6:$I$505&lt;&gt;"")*1,Wettbuch!$G$6:$G$505)</f>
        <v>0</v>
      </c>
      <c r="G12" s="19" t="n">
        <f aca="false">SUMPRODUCT((YEAR(Wettbuch!$A$6:$A$505)=$E$4)*(MONTH(Wettbuch!$A$6:$A$505)=7)*(Wettbuch!$I$6:$I$505&lt;&gt;"")*1,Wettbuch!$L$6:$L$505)</f>
        <v>0</v>
      </c>
      <c r="H12" s="21" t="n">
        <f aca="false">IFERROR(G12/F12,0)</f>
        <v>0</v>
      </c>
    </row>
    <row r="13" customFormat="false" ht="15" hidden="false" customHeight="false" outlineLevel="0" collapsed="false">
      <c r="A13" s="7" t="s">
        <v>105</v>
      </c>
      <c r="B13" s="29" t="n">
        <f aca="false">IFERROR(AVERAGEIFS(Wettbuch!$F$6:$F$505,Wettbuch!$I$6:$I$505,"&lt;&gt;",Wettbuch!$I$6:$I$505,"&lt;&gt;Storniert"),0)</f>
        <v>2.05</v>
      </c>
      <c r="D13" s="7" t="s">
        <v>106</v>
      </c>
      <c r="E13" s="27" t="n">
        <f aca="false">SUMPRODUCT((YEAR(Wettbuch!$A$6:$A$505)=$E$4)*(MONTH(Wettbuch!$A$6:$A$505)=8)*(Wettbuch!$I$6:$I$505&lt;&gt;"")*(Wettbuch!$I$6:$I$505&lt;&gt;"Storniert"))</f>
        <v>0</v>
      </c>
      <c r="F13" s="19" t="n">
        <f aca="false">SUMPRODUCT((YEAR(Wettbuch!$A$6:$A$505)=$E$4)*(MONTH(Wettbuch!$A$6:$A$505)=8)*(Wettbuch!$I$6:$I$505&lt;&gt;"")*1,Wettbuch!$G$6:$G$505)</f>
        <v>0</v>
      </c>
      <c r="G13" s="19" t="n">
        <f aca="false">SUMPRODUCT((YEAR(Wettbuch!$A$6:$A$505)=$E$4)*(MONTH(Wettbuch!$A$6:$A$505)=8)*(Wettbuch!$I$6:$I$505&lt;&gt;"")*1,Wettbuch!$L$6:$L$505)</f>
        <v>0</v>
      </c>
      <c r="H13" s="21" t="n">
        <f aca="false">IFERROR(G13/F13,0)</f>
        <v>0</v>
      </c>
    </row>
    <row r="14" customFormat="false" ht="15" hidden="false" customHeight="false" outlineLevel="0" collapsed="false">
      <c r="A14" s="7" t="s">
        <v>47</v>
      </c>
      <c r="B14" s="14" t="n">
        <f aca="false">Einstellungen!B11</f>
        <v>204.2</v>
      </c>
      <c r="D14" s="7" t="s">
        <v>107</v>
      </c>
      <c r="E14" s="27" t="n">
        <f aca="false">SUMPRODUCT((YEAR(Wettbuch!$A$6:$A$505)=$E$4)*(MONTH(Wettbuch!$A$6:$A$505)=9)*(Wettbuch!$I$6:$I$505&lt;&gt;"")*(Wettbuch!$I$6:$I$505&lt;&gt;"Storniert"))</f>
        <v>0</v>
      </c>
      <c r="F14" s="19" t="n">
        <f aca="false">SUMPRODUCT((YEAR(Wettbuch!$A$6:$A$505)=$E$4)*(MONTH(Wettbuch!$A$6:$A$505)=9)*(Wettbuch!$I$6:$I$505&lt;&gt;"")*1,Wettbuch!$G$6:$G$505)</f>
        <v>0</v>
      </c>
      <c r="G14" s="19" t="n">
        <f aca="false">SUMPRODUCT((YEAR(Wettbuch!$A$6:$A$505)=$E$4)*(MONTH(Wettbuch!$A$6:$A$505)=9)*(Wettbuch!$I$6:$I$505&lt;&gt;"")*1,Wettbuch!$L$6:$L$505)</f>
        <v>0</v>
      </c>
      <c r="H14" s="21" t="n">
        <f aca="false">IFERROR(G14/F14,0)</f>
        <v>0</v>
      </c>
    </row>
    <row r="15" customFormat="false" ht="15" hidden="false" customHeight="false" outlineLevel="0" collapsed="false">
      <c r="A15" s="7" t="s">
        <v>108</v>
      </c>
      <c r="B15" s="30" t="str">
        <f aca="false">TEXT(Einstellungen!B12,"0.00")&amp;" € / "&amp;TEXT(Einstellungen!B13,"0.00")&amp;" €"</f>
        <v>4.00 € / 4.08 €</v>
      </c>
      <c r="D15" s="7" t="s">
        <v>109</v>
      </c>
      <c r="E15" s="27" t="n">
        <f aca="false">SUMPRODUCT((YEAR(Wettbuch!$A$6:$A$505)=$E$4)*(MONTH(Wettbuch!$A$6:$A$505)=10)*(Wettbuch!$I$6:$I$505&lt;&gt;"")*(Wettbuch!$I$6:$I$505&lt;&gt;"Storniert"))</f>
        <v>1</v>
      </c>
      <c r="F15" s="19" t="n">
        <f aca="false">SUMPRODUCT((YEAR(Wettbuch!$A$6:$A$505)=$E$4)*(MONTH(Wettbuch!$A$6:$A$505)=10)*(Wettbuch!$I$6:$I$505&lt;&gt;"")*1,Wettbuch!$G$6:$G$505)</f>
        <v>4</v>
      </c>
      <c r="G15" s="19" t="n">
        <f aca="false">SUMPRODUCT((YEAR(Wettbuch!$A$6:$A$505)=$E$4)*(MONTH(Wettbuch!$A$6:$A$505)=10)*(Wettbuch!$I$6:$I$505&lt;&gt;"")*1,Wettbuch!$L$6:$L$505)</f>
        <v>4.2</v>
      </c>
      <c r="H15" s="21" t="n">
        <f aca="false">IFERROR(G15/F15,0)</f>
        <v>1.05</v>
      </c>
    </row>
    <row r="16" customFormat="false" ht="15" hidden="false" customHeight="false" outlineLevel="0" collapsed="false">
      <c r="A16" s="7" t="s">
        <v>110</v>
      </c>
      <c r="B16" s="23" t="n">
        <f aca="false">MAX(Wettbuch!$R$6:$R$505)</f>
        <v>0</v>
      </c>
      <c r="D16" s="7" t="s">
        <v>111</v>
      </c>
      <c r="E16" s="27" t="n">
        <f aca="false">SUMPRODUCT((YEAR(Wettbuch!$A$6:$A$505)=$E$4)*(MONTH(Wettbuch!$A$6:$A$505)=11)*(Wettbuch!$I$6:$I$505&lt;&gt;"")*(Wettbuch!$I$6:$I$505&lt;&gt;"Storniert"))</f>
        <v>0</v>
      </c>
      <c r="F16" s="19" t="n">
        <f aca="false">SUMPRODUCT((YEAR(Wettbuch!$A$6:$A$505)=$E$4)*(MONTH(Wettbuch!$A$6:$A$505)=11)*(Wettbuch!$I$6:$I$505&lt;&gt;"")*1,Wettbuch!$G$6:$G$505)</f>
        <v>0</v>
      </c>
      <c r="G16" s="19" t="n">
        <f aca="false">SUMPRODUCT((YEAR(Wettbuch!$A$6:$A$505)=$E$4)*(MONTH(Wettbuch!$A$6:$A$505)=11)*(Wettbuch!$I$6:$I$505&lt;&gt;"")*1,Wettbuch!$L$6:$L$505)</f>
        <v>0</v>
      </c>
      <c r="H16" s="21" t="n">
        <f aca="false">IFERROR(G16/F16,0)</f>
        <v>0</v>
      </c>
    </row>
    <row r="17" customFormat="false" ht="15" hidden="false" customHeight="false" outlineLevel="0" collapsed="false">
      <c r="A17" s="7" t="s">
        <v>112</v>
      </c>
      <c r="B17" s="28" t="n">
        <f aca="false">IFERROR(AVERAGE(Wettbuch!$P$6:$P$505),0)</f>
        <v>0.0512820512820513</v>
      </c>
      <c r="D17" s="7" t="s">
        <v>113</v>
      </c>
      <c r="E17" s="27" t="n">
        <f aca="false">SUMPRODUCT((YEAR(Wettbuch!$A$6:$A$505)=$E$4)*(MONTH(Wettbuch!$A$6:$A$505)=12)*(Wettbuch!$I$6:$I$505&lt;&gt;"")*(Wettbuch!$I$6:$I$505&lt;&gt;"Storniert"))</f>
        <v>0</v>
      </c>
      <c r="F17" s="19" t="n">
        <f aca="false">SUMPRODUCT((YEAR(Wettbuch!$A$6:$A$505)=$E$4)*(MONTH(Wettbuch!$A$6:$A$505)=12)*(Wettbuch!$I$6:$I$505&lt;&gt;"")*1,Wettbuch!$G$6:$G$505)</f>
        <v>0</v>
      </c>
      <c r="G17" s="19" t="n">
        <f aca="false">SUMPRODUCT((YEAR(Wettbuch!$A$6:$A$505)=$E$4)*(MONTH(Wettbuch!$A$6:$A$505)=12)*(Wettbuch!$I$6:$I$505&lt;&gt;"")*1,Wettbuch!$L$6:$L$505)</f>
        <v>0</v>
      </c>
      <c r="H17" s="21" t="n">
        <f aca="false">IFERROR(G17/F17,0)</f>
        <v>0</v>
      </c>
    </row>
    <row r="18" customFormat="false" ht="15" hidden="false" customHeight="false" outlineLevel="0" collapsed="false">
      <c r="A18" s="7" t="s">
        <v>114</v>
      </c>
      <c r="B18" s="31" t="n">
        <f aca="false">MAX(Wettbuch!$N$6:$N$505)</f>
        <v>1</v>
      </c>
    </row>
    <row r="20" customFormat="false" ht="15" hidden="false" customHeight="false" outlineLevel="0" collapsed="false">
      <c r="A20" s="6" t="s">
        <v>115</v>
      </c>
      <c r="D20" s="6" t="s">
        <v>116</v>
      </c>
      <c r="J20" s="6" t="s">
        <v>117</v>
      </c>
    </row>
    <row r="21" customFormat="false" ht="15" hidden="false" customHeight="false" outlineLevel="0" collapsed="false">
      <c r="A21" s="7" t="s">
        <v>118</v>
      </c>
      <c r="B21" s="32" t="n">
        <f aca="true">COUNTIF(Wettbuch!$A$6:$A$505,TODAY())</f>
        <v>0</v>
      </c>
      <c r="D21" s="25" t="s">
        <v>119</v>
      </c>
      <c r="E21" s="25" t="s">
        <v>90</v>
      </c>
      <c r="F21" s="25" t="s">
        <v>67</v>
      </c>
      <c r="G21" s="25" t="s">
        <v>71</v>
      </c>
      <c r="H21" s="25" t="s">
        <v>91</v>
      </c>
      <c r="J21" s="25" t="s">
        <v>119</v>
      </c>
      <c r="K21" s="25" t="s">
        <v>90</v>
      </c>
      <c r="L21" s="25" t="s">
        <v>67</v>
      </c>
      <c r="M21" s="25" t="s">
        <v>71</v>
      </c>
      <c r="N21" s="25" t="s">
        <v>91</v>
      </c>
    </row>
    <row r="22" customFormat="false" ht="15" hidden="false" customHeight="false" outlineLevel="0" collapsed="false">
      <c r="A22" s="7" t="s">
        <v>120</v>
      </c>
      <c r="B22" s="14" t="n">
        <f aca="true">SUMIFS(Wettbuch!$L$6:$L$505,Wettbuch!$A$6:$A$505,TODAY())</f>
        <v>0</v>
      </c>
      <c r="D22" s="27" t="str">
        <f aca="false">IF(Einstellungen!$E$4="","",Einstellungen!$E$4)</f>
        <v>Betano</v>
      </c>
      <c r="E22" s="22" t="n">
        <f aca="false">IF(D22="","",COUNTIFS(Wettbuch!$B$6:$B$505,D22,Wettbuch!$I$6:$I$505,"Gewonnen")+COUNTIFS(Wettbuch!$B$6:$B$505,D22,Wettbuch!$I$6:$I$505,"Verloren"))</f>
        <v>1</v>
      </c>
      <c r="F22" s="19" t="n">
        <f aca="false">IF(D22="","",SUMIFS(Wettbuch!$G$6:$G$505,Wettbuch!$B$6:$B$505,D22,Wettbuch!$I$6:$I$505,"&lt;&gt;"))</f>
        <v>4</v>
      </c>
      <c r="G22" s="19" t="n">
        <f aca="false">IF(D22="","",SUMIFS(Wettbuch!$L$6:$L$505,Wettbuch!$B$6:$B$505,D22))</f>
        <v>4.2</v>
      </c>
      <c r="H22" s="21" t="n">
        <f aca="false">IF(D22="","",IFERROR(G22/F22,0))</f>
        <v>1.05</v>
      </c>
      <c r="J22" s="27" t="str">
        <f aca="false">IF(Einstellungen!$G$4="","",Einstellungen!$G$4)</f>
        <v>Über/Unter Tore</v>
      </c>
      <c r="K22" s="22" t="n">
        <f aca="false">IF(J22="","",COUNTIFS(Wettbuch!$E$6:$E$505,J22,Wettbuch!$I$6:$I$505,"Gewonnen")+COUNTIFS(Wettbuch!$E$6:$E$505,J22,Wettbuch!$I$6:$I$505,"Verloren"))</f>
        <v>1</v>
      </c>
      <c r="L22" s="19" t="n">
        <f aca="false">IF(J22="","",SUMIFS(Wettbuch!$G$6:$G$505,Wettbuch!$E$6:$E$505,J22,Wettbuch!$I$6:$I$505,"&lt;&gt;"))</f>
        <v>4</v>
      </c>
      <c r="M22" s="19" t="n">
        <f aca="false">IF(J22="","",SUMIFS(Wettbuch!$L$6:$L$505,Wettbuch!$E$6:$E$505,J22))</f>
        <v>4.2</v>
      </c>
      <c r="N22" s="21" t="n">
        <f aca="false">IF(J22="","",IFERROR(M22/L22,0))</f>
        <v>1.05</v>
      </c>
    </row>
    <row r="23" customFormat="false" ht="15" hidden="false" customHeight="false" outlineLevel="0" collapsed="false">
      <c r="A23" s="7" t="s">
        <v>121</v>
      </c>
      <c r="B23" s="33" t="str">
        <f aca="false">IF(OR(B21&gt;=Einstellungen!B7,-B22&gt;=Einstellungen!B14),"Stopp für heute","Alles im Plan")</f>
        <v>Alles im Plan</v>
      </c>
      <c r="D23" s="27" t="str">
        <f aca="false">IF(Einstellungen!$E$5="","",Einstellungen!$E$5)</f>
        <v>bet365</v>
      </c>
      <c r="E23" s="22" t="n">
        <f aca="false">IF(D23="","",COUNTIFS(Wettbuch!$B$6:$B$505,D23,Wettbuch!$I$6:$I$505,"Gewonnen")+COUNTIFS(Wettbuch!$B$6:$B$505,D23,Wettbuch!$I$6:$I$505,"Verloren"))</f>
        <v>0</v>
      </c>
      <c r="F23" s="19" t="n">
        <f aca="false">IF(D23="","",SUMIFS(Wettbuch!$G$6:$G$505,Wettbuch!$B$6:$B$505,D23,Wettbuch!$I$6:$I$505,"&lt;&gt;"))</f>
        <v>0</v>
      </c>
      <c r="G23" s="19" t="n">
        <f aca="false">IF(D23="","",SUMIFS(Wettbuch!$L$6:$L$505,Wettbuch!$B$6:$B$505,D23))</f>
        <v>0</v>
      </c>
      <c r="H23" s="21" t="n">
        <f aca="false">IF(D23="","",IFERROR(G23/F23,0))</f>
        <v>0</v>
      </c>
      <c r="J23" s="27" t="str">
        <f aca="false">IF(Einstellungen!$G$5="","",Einstellungen!$G$5)</f>
        <v>Beide treffen</v>
      </c>
      <c r="K23" s="22" t="n">
        <f aca="false">IF(J23="","",COUNTIFS(Wettbuch!$E$6:$E$505,J23,Wettbuch!$I$6:$I$505,"Gewonnen")+COUNTIFS(Wettbuch!$E$6:$E$505,J23,Wettbuch!$I$6:$I$505,"Verloren"))</f>
        <v>0</v>
      </c>
      <c r="L23" s="19" t="n">
        <f aca="false">IF(J23="","",SUMIFS(Wettbuch!$G$6:$G$505,Wettbuch!$E$6:$E$505,J23,Wettbuch!$I$6:$I$505,"&lt;&gt;"))</f>
        <v>0</v>
      </c>
      <c r="M23" s="19" t="n">
        <f aca="false">IF(J23="","",SUMIFS(Wettbuch!$L$6:$L$505,Wettbuch!$E$6:$E$505,J23))</f>
        <v>0</v>
      </c>
      <c r="N23" s="21" t="n">
        <f aca="false">IF(J23="","",IFERROR(M23/L23,0))</f>
        <v>0</v>
      </c>
    </row>
    <row r="24" customFormat="false" ht="15" hidden="false" customHeight="false" outlineLevel="0" collapsed="false">
      <c r="D24" s="27" t="str">
        <f aca="false">IF(Einstellungen!$E$6="","",Einstellungen!$E$6)</f>
        <v>bwin</v>
      </c>
      <c r="E24" s="22" t="n">
        <f aca="false">IF(D24="","",COUNTIFS(Wettbuch!$B$6:$B$505,D24,Wettbuch!$I$6:$I$505,"Gewonnen")+COUNTIFS(Wettbuch!$B$6:$B$505,D24,Wettbuch!$I$6:$I$505,"Verloren"))</f>
        <v>0</v>
      </c>
      <c r="F24" s="19" t="n">
        <f aca="false">IF(D24="","",SUMIFS(Wettbuch!$G$6:$G$505,Wettbuch!$B$6:$B$505,D24,Wettbuch!$I$6:$I$505,"&lt;&gt;"))</f>
        <v>0</v>
      </c>
      <c r="G24" s="19" t="n">
        <f aca="false">IF(D24="","",SUMIFS(Wettbuch!$L$6:$L$505,Wettbuch!$B$6:$B$505,D24))</f>
        <v>0</v>
      </c>
      <c r="H24" s="21" t="n">
        <f aca="false">IF(D24="","",IFERROR(G24/F24,0))</f>
        <v>0</v>
      </c>
      <c r="J24" s="27" t="str">
        <f aca="false">IF(Einstellungen!$G$6="","",Einstellungen!$G$6)</f>
        <v>Sieg (1X2)</v>
      </c>
      <c r="K24" s="22" t="n">
        <f aca="false">IF(J24="","",COUNTIFS(Wettbuch!$E$6:$E$505,J24,Wettbuch!$I$6:$I$505,"Gewonnen")+COUNTIFS(Wettbuch!$E$6:$E$505,J24,Wettbuch!$I$6:$I$505,"Verloren"))</f>
        <v>0</v>
      </c>
      <c r="L24" s="19" t="n">
        <f aca="false">IF(J24="","",SUMIFS(Wettbuch!$G$6:$G$505,Wettbuch!$E$6:$E$505,J24,Wettbuch!$I$6:$I$505,"&lt;&gt;"))</f>
        <v>0</v>
      </c>
      <c r="M24" s="19" t="n">
        <f aca="false">IF(J24="","",SUMIFS(Wettbuch!$L$6:$L$505,Wettbuch!$E$6:$E$505,J24))</f>
        <v>0</v>
      </c>
      <c r="N24" s="21" t="n">
        <f aca="false">IF(J24="","",IFERROR(M24/L24,0))</f>
        <v>0</v>
      </c>
    </row>
    <row r="25" customFormat="false" ht="15" hidden="false" customHeight="false" outlineLevel="0" collapsed="false">
      <c r="D25" s="27" t="str">
        <f aca="false">IF(Einstellungen!$E$7="","",Einstellungen!$E$7)</f>
        <v/>
      </c>
      <c r="E25" s="22" t="str">
        <f aca="false">IF(D25="","",COUNTIFS(Wettbuch!$B$6:$B$505,D25,Wettbuch!$I$6:$I$505,"Gewonnen")+COUNTIFS(Wettbuch!$B$6:$B$505,D25,Wettbuch!$I$6:$I$505,"Verloren"))</f>
        <v/>
      </c>
      <c r="F25" s="19" t="str">
        <f aca="false">IF(D25="","",SUMIFS(Wettbuch!$G$6:$G$505,Wettbuch!$B$6:$B$505,D25,Wettbuch!$I$6:$I$505,"&lt;&gt;"))</f>
        <v/>
      </c>
      <c r="G25" s="19" t="str">
        <f aca="false">IF(D25="","",SUMIFS(Wettbuch!$L$6:$L$505,Wettbuch!$B$6:$B$505,D25))</f>
        <v/>
      </c>
      <c r="H25" s="21" t="str">
        <f aca="false">IF(D25="","",IFERROR(G25/F25,0))</f>
        <v/>
      </c>
      <c r="J25" s="27" t="str">
        <f aca="false">IF(Einstellungen!$G$7="","",Einstellungen!$G$7)</f>
        <v>Handicap</v>
      </c>
      <c r="K25" s="22" t="n">
        <f aca="false">IF(J25="","",COUNTIFS(Wettbuch!$E$6:$E$505,J25,Wettbuch!$I$6:$I$505,"Gewonnen")+COUNTIFS(Wettbuch!$E$6:$E$505,J25,Wettbuch!$I$6:$I$505,"Verloren"))</f>
        <v>0</v>
      </c>
      <c r="L25" s="19" t="n">
        <f aca="false">IF(J25="","",SUMIFS(Wettbuch!$G$6:$G$505,Wettbuch!$E$6:$E$505,J25,Wettbuch!$I$6:$I$505,"&lt;&gt;"))</f>
        <v>0</v>
      </c>
      <c r="M25" s="19" t="n">
        <f aca="false">IF(J25="","",SUMIFS(Wettbuch!$L$6:$L$505,Wettbuch!$E$6:$E$505,J25))</f>
        <v>0</v>
      </c>
      <c r="N25" s="21" t="n">
        <f aca="false">IF(J25="","",IFERROR(M25/L25,0))</f>
        <v>0</v>
      </c>
    </row>
    <row r="26" customFormat="false" ht="15" hidden="false" customHeight="false" outlineLevel="0" collapsed="false">
      <c r="A26" s="9" t="s">
        <v>122</v>
      </c>
      <c r="D26" s="27" t="str">
        <f aca="false">IF(Einstellungen!$E$8="","",Einstellungen!$E$8)</f>
        <v/>
      </c>
      <c r="E26" s="22" t="str">
        <f aca="false">IF(D26="","",COUNTIFS(Wettbuch!$B$6:$B$505,D26,Wettbuch!$I$6:$I$505,"Gewonnen")+COUNTIFS(Wettbuch!$B$6:$B$505,D26,Wettbuch!$I$6:$I$505,"Verloren"))</f>
        <v/>
      </c>
      <c r="F26" s="19" t="str">
        <f aca="false">IF(D26="","",SUMIFS(Wettbuch!$G$6:$G$505,Wettbuch!$B$6:$B$505,D26,Wettbuch!$I$6:$I$505,"&lt;&gt;"))</f>
        <v/>
      </c>
      <c r="G26" s="19" t="str">
        <f aca="false">IF(D26="","",SUMIFS(Wettbuch!$L$6:$L$505,Wettbuch!$B$6:$B$505,D26))</f>
        <v/>
      </c>
      <c r="H26" s="21" t="str">
        <f aca="false">IF(D26="","",IFERROR(G26/F26,0))</f>
        <v/>
      </c>
      <c r="J26" s="27" t="str">
        <f aca="false">IF(Einstellungen!$G$8="","",Einstellungen!$G$8)</f>
        <v>Doppelte Chance</v>
      </c>
      <c r="K26" s="22" t="n">
        <f aca="false">IF(J26="","",COUNTIFS(Wettbuch!$E$6:$E$505,J26,Wettbuch!$I$6:$I$505,"Gewonnen")+COUNTIFS(Wettbuch!$E$6:$E$505,J26,Wettbuch!$I$6:$I$505,"Verloren"))</f>
        <v>0</v>
      </c>
      <c r="L26" s="19" t="n">
        <f aca="false">IF(J26="","",SUMIFS(Wettbuch!$G$6:$G$505,Wettbuch!$E$6:$E$505,J26,Wettbuch!$I$6:$I$505,"&lt;&gt;"))</f>
        <v>0</v>
      </c>
      <c r="M26" s="19" t="n">
        <f aca="false">IF(J26="","",SUMIFS(Wettbuch!$L$6:$L$505,Wettbuch!$E$6:$E$505,J26))</f>
        <v>0</v>
      </c>
      <c r="N26" s="21" t="n">
        <f aca="false">IF(J26="","",IFERROR(M26/L26,0))</f>
        <v>0</v>
      </c>
    </row>
    <row r="27" customFormat="false" ht="15" hidden="false" customHeight="false" outlineLevel="0" collapsed="false">
      <c r="D27" s="27" t="str">
        <f aca="false">IF(Einstellungen!$E$9="","",Einstellungen!$E$9)</f>
        <v/>
      </c>
      <c r="E27" s="22" t="str">
        <f aca="false">IF(D27="","",COUNTIFS(Wettbuch!$B$6:$B$505,D27,Wettbuch!$I$6:$I$505,"Gewonnen")+COUNTIFS(Wettbuch!$B$6:$B$505,D27,Wettbuch!$I$6:$I$505,"Verloren"))</f>
        <v/>
      </c>
      <c r="F27" s="19" t="str">
        <f aca="false">IF(D27="","",SUMIFS(Wettbuch!$G$6:$G$505,Wettbuch!$B$6:$B$505,D27,Wettbuch!$I$6:$I$505,"&lt;&gt;"))</f>
        <v/>
      </c>
      <c r="G27" s="19" t="str">
        <f aca="false">IF(D27="","",SUMIFS(Wettbuch!$L$6:$L$505,Wettbuch!$B$6:$B$505,D27))</f>
        <v/>
      </c>
      <c r="H27" s="21" t="str">
        <f aca="false">IF(D27="","",IFERROR(G27/F27,0))</f>
        <v/>
      </c>
      <c r="J27" s="27" t="str">
        <f aca="false">IF(Einstellungen!$G$9="","",Einstellungen!$G$9)</f>
        <v>Kombi</v>
      </c>
      <c r="K27" s="22" t="n">
        <f aca="false">IF(J27="","",COUNTIFS(Wettbuch!$E$6:$E$505,J27,Wettbuch!$I$6:$I$505,"Gewonnen")+COUNTIFS(Wettbuch!$E$6:$E$505,J27,Wettbuch!$I$6:$I$505,"Verloren"))</f>
        <v>0</v>
      </c>
      <c r="L27" s="19" t="n">
        <f aca="false">IF(J27="","",SUMIFS(Wettbuch!$G$6:$G$505,Wettbuch!$E$6:$E$505,J27,Wettbuch!$I$6:$I$505,"&lt;&gt;"))</f>
        <v>0</v>
      </c>
      <c r="M27" s="19" t="n">
        <f aca="false">IF(J27="","",SUMIFS(Wettbuch!$L$6:$L$505,Wettbuch!$E$6:$E$505,J27))</f>
        <v>0</v>
      </c>
      <c r="N27" s="21" t="n">
        <f aca="false">IF(J27="","",IFERROR(M27/L27,0))</f>
        <v>0</v>
      </c>
    </row>
    <row r="28" customFormat="false" ht="15" hidden="false" customHeight="false" outlineLevel="0" collapsed="false">
      <c r="D28" s="27" t="str">
        <f aca="false">IF(Einstellungen!$E$10="","",Einstellungen!$E$10)</f>
        <v/>
      </c>
      <c r="E28" s="22" t="str">
        <f aca="false">IF(D28="","",COUNTIFS(Wettbuch!$B$6:$B$505,D28,Wettbuch!$I$6:$I$505,"Gewonnen")+COUNTIFS(Wettbuch!$B$6:$B$505,D28,Wettbuch!$I$6:$I$505,"Verloren"))</f>
        <v/>
      </c>
      <c r="F28" s="19" t="str">
        <f aca="false">IF(D28="","",SUMIFS(Wettbuch!$G$6:$G$505,Wettbuch!$B$6:$B$505,D28,Wettbuch!$I$6:$I$505,"&lt;&gt;"))</f>
        <v/>
      </c>
      <c r="G28" s="19" t="str">
        <f aca="false">IF(D28="","",SUMIFS(Wettbuch!$L$6:$L$505,Wettbuch!$B$6:$B$505,D28))</f>
        <v/>
      </c>
      <c r="H28" s="21" t="str">
        <f aca="false">IF(D28="","",IFERROR(G28/F28,0))</f>
        <v/>
      </c>
      <c r="J28" s="27" t="str">
        <f aca="false">IF(Einstellungen!$G$10="","",Einstellungen!$G$10)</f>
        <v>Systemwette</v>
      </c>
      <c r="K28" s="22" t="n">
        <f aca="false">IF(J28="","",COUNTIFS(Wettbuch!$E$6:$E$505,J28,Wettbuch!$I$6:$I$505,"Gewonnen")+COUNTIFS(Wettbuch!$E$6:$E$505,J28,Wettbuch!$I$6:$I$505,"Verloren"))</f>
        <v>0</v>
      </c>
      <c r="L28" s="19" t="n">
        <f aca="false">IF(J28="","",SUMIFS(Wettbuch!$G$6:$G$505,Wettbuch!$E$6:$E$505,J28,Wettbuch!$I$6:$I$505,"&lt;&gt;"))</f>
        <v>0</v>
      </c>
      <c r="M28" s="19" t="n">
        <f aca="false">IF(J28="","",SUMIFS(Wettbuch!$L$6:$L$505,Wettbuch!$E$6:$E$505,J28))</f>
        <v>0</v>
      </c>
      <c r="N28" s="21" t="n">
        <f aca="false">IF(J28="","",IFERROR(M28/L28,0))</f>
        <v>0</v>
      </c>
    </row>
    <row r="29" customFormat="false" ht="15" hidden="false" customHeight="false" outlineLevel="0" collapsed="false">
      <c r="D29" s="27" t="str">
        <f aca="false">IF(Einstellungen!$E$11="","",Einstellungen!$E$11)</f>
        <v/>
      </c>
      <c r="E29" s="22" t="str">
        <f aca="false">IF(D29="","",COUNTIFS(Wettbuch!$B$6:$B$505,D29,Wettbuch!$I$6:$I$505,"Gewonnen")+COUNTIFS(Wettbuch!$B$6:$B$505,D29,Wettbuch!$I$6:$I$505,"Verloren"))</f>
        <v/>
      </c>
      <c r="F29" s="19" t="str">
        <f aca="false">IF(D29="","",SUMIFS(Wettbuch!$G$6:$G$505,Wettbuch!$B$6:$B$505,D29,Wettbuch!$I$6:$I$505,"&lt;&gt;"))</f>
        <v/>
      </c>
      <c r="G29" s="19" t="str">
        <f aca="false">IF(D29="","",SUMIFS(Wettbuch!$L$6:$L$505,Wettbuch!$B$6:$B$505,D29))</f>
        <v/>
      </c>
      <c r="H29" s="21" t="str">
        <f aca="false">IF(D29="","",IFERROR(G29/F29,0))</f>
        <v/>
      </c>
      <c r="J29" s="27" t="str">
        <f aca="false">IF(Einstellungen!$G$11="","",Einstellungen!$G$11)</f>
        <v>Livewette</v>
      </c>
      <c r="K29" s="22" t="n">
        <f aca="false">IF(J29="","",COUNTIFS(Wettbuch!$E$6:$E$505,J29,Wettbuch!$I$6:$I$505,"Gewonnen")+COUNTIFS(Wettbuch!$E$6:$E$505,J29,Wettbuch!$I$6:$I$505,"Verloren"))</f>
        <v>0</v>
      </c>
      <c r="L29" s="19" t="n">
        <f aca="false">IF(J29="","",SUMIFS(Wettbuch!$G$6:$G$505,Wettbuch!$E$6:$E$505,J29,Wettbuch!$I$6:$I$505,"&lt;&gt;"))</f>
        <v>0</v>
      </c>
      <c r="M29" s="19" t="n">
        <f aca="false">IF(J29="","",SUMIFS(Wettbuch!$L$6:$L$505,Wettbuch!$E$6:$E$505,J29))</f>
        <v>0</v>
      </c>
      <c r="N29" s="21" t="n">
        <f aca="false">IF(J29="","",IFERROR(M29/L29,0))</f>
        <v>0</v>
      </c>
    </row>
    <row r="30" customFormat="false" ht="15" hidden="false" customHeight="false" outlineLevel="0" collapsed="false">
      <c r="D30" s="27" t="str">
        <f aca="false">IF(Einstellungen!$E$12="","",Einstellungen!$E$12)</f>
        <v/>
      </c>
      <c r="E30" s="22" t="str">
        <f aca="false">IF(D30="","",COUNTIFS(Wettbuch!$B$6:$B$505,D30,Wettbuch!$I$6:$I$505,"Gewonnen")+COUNTIFS(Wettbuch!$B$6:$B$505,D30,Wettbuch!$I$6:$I$505,"Verloren"))</f>
        <v/>
      </c>
      <c r="F30" s="19" t="str">
        <f aca="false">IF(D30="","",SUMIFS(Wettbuch!$G$6:$G$505,Wettbuch!$B$6:$B$505,D30,Wettbuch!$I$6:$I$505,"&lt;&gt;"))</f>
        <v/>
      </c>
      <c r="G30" s="19" t="str">
        <f aca="false">IF(D30="","",SUMIFS(Wettbuch!$L$6:$L$505,Wettbuch!$B$6:$B$505,D30))</f>
        <v/>
      </c>
      <c r="H30" s="21" t="str">
        <f aca="false">IF(D30="","",IFERROR(G30/F30,0))</f>
        <v/>
      </c>
      <c r="J30" s="27" t="str">
        <f aca="false">IF(Einstellungen!$G$12="","",Einstellungen!$G$12)</f>
        <v/>
      </c>
      <c r="K30" s="22" t="str">
        <f aca="false">IF(J30="","",COUNTIFS(Wettbuch!$E$6:$E$505,J30,Wettbuch!$I$6:$I$505,"Gewonnen")+COUNTIFS(Wettbuch!$E$6:$E$505,J30,Wettbuch!$I$6:$I$505,"Verloren"))</f>
        <v/>
      </c>
      <c r="L30" s="19" t="str">
        <f aca="false">IF(J30="","",SUMIFS(Wettbuch!$G$6:$G$505,Wettbuch!$E$6:$E$505,J30,Wettbuch!$I$6:$I$505,"&lt;&gt;"))</f>
        <v/>
      </c>
      <c r="M30" s="19" t="str">
        <f aca="false">IF(J30="","",SUMIFS(Wettbuch!$L$6:$L$505,Wettbuch!$E$6:$E$505,J30))</f>
        <v/>
      </c>
      <c r="N30" s="21" t="str">
        <f aca="false">IF(J30="","",IFERROR(M30/L30,0))</f>
        <v/>
      </c>
    </row>
    <row r="31" customFormat="false" ht="15" hidden="false" customHeight="false" outlineLevel="0" collapsed="false">
      <c r="D31" s="27" t="str">
        <f aca="false">IF(Einstellungen!$E$13="","",Einstellungen!$E$13)</f>
        <v/>
      </c>
      <c r="E31" s="22" t="str">
        <f aca="false">IF(D31="","",COUNTIFS(Wettbuch!$B$6:$B$505,D31,Wettbuch!$I$6:$I$505,"Gewonnen")+COUNTIFS(Wettbuch!$B$6:$B$505,D31,Wettbuch!$I$6:$I$505,"Verloren"))</f>
        <v/>
      </c>
      <c r="F31" s="19" t="str">
        <f aca="false">IF(D31="","",SUMIFS(Wettbuch!$G$6:$G$505,Wettbuch!$B$6:$B$505,D31,Wettbuch!$I$6:$I$505,"&lt;&gt;"))</f>
        <v/>
      </c>
      <c r="G31" s="19" t="str">
        <f aca="false">IF(D31="","",SUMIFS(Wettbuch!$L$6:$L$505,Wettbuch!$B$6:$B$505,D31))</f>
        <v/>
      </c>
      <c r="H31" s="21" t="str">
        <f aca="false">IF(D31="","",IFERROR(G31/F31,0))</f>
        <v/>
      </c>
      <c r="J31" s="27" t="str">
        <f aca="false">IF(Einstellungen!$G$13="","",Einstellungen!$G$13)</f>
        <v/>
      </c>
      <c r="K31" s="22" t="str">
        <f aca="false">IF(J31="","",COUNTIFS(Wettbuch!$E$6:$E$505,J31,Wettbuch!$I$6:$I$505,"Gewonnen")+COUNTIFS(Wettbuch!$E$6:$E$505,J31,Wettbuch!$I$6:$I$505,"Verloren"))</f>
        <v/>
      </c>
      <c r="L31" s="19" t="str">
        <f aca="false">IF(J31="","",SUMIFS(Wettbuch!$G$6:$G$505,Wettbuch!$E$6:$E$505,J31,Wettbuch!$I$6:$I$505,"&lt;&gt;"))</f>
        <v/>
      </c>
      <c r="M31" s="19" t="str">
        <f aca="false">IF(J31="","",SUMIFS(Wettbuch!$L$6:$L$505,Wettbuch!$E$6:$E$505,J31))</f>
        <v/>
      </c>
      <c r="N31" s="21" t="str">
        <f aca="false">IF(J31="","",IFERROR(M31/L31,0))</f>
        <v/>
      </c>
    </row>
  </sheetData>
  <conditionalFormatting sqref="B23">
    <cfRule type="expression" priority="2" aboveAverage="0" equalAverage="0" bottom="0" percent="0" rank="0" text="" dxfId="8">
      <formula>B23="Stopp für heute"</formula>
    </cfRule>
    <cfRule type="expression" priority="3" aboveAverage="0" equalAverage="0" bottom="0" percent="0" rank="0" text="" dxfId="7">
      <formula>B23="Alles im Plan"</formula>
    </cfRule>
  </conditionalFormatting>
  <conditionalFormatting sqref="B10">
    <cfRule type="cellIs" priority="4" operator="lessThan" aboveAverage="0" equalAverage="0" bottom="0" percent="0" rank="0" text="" dxfId="8">
      <formula>0</formula>
    </cfRule>
    <cfRule type="cellIs" priority="5" operator="greaterThan" aboveAverage="0" equalAverage="0" bottom="0" percent="0" rank="0" text="" dxfId="7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2026-10-15T15:59:53Z</dcterms:created>
  <dc:creator>openpyxl</dc:creator>
  <dc:description/>
  <dc:language>en-US</dc:language>
  <cp:lastModifiedBy/>
  <dcterms:modified xsi:type="dcterms:W3CDTF">2026-10-15T15:59:53Z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